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workbookProtection lockStructure="1"/>
  <bookViews>
    <workbookView xWindow="0" yWindow="0" windowWidth="28800" windowHeight="12435" tabRatio="844" activeTab="2"/>
  </bookViews>
  <sheets>
    <sheet name="Инфо" sheetId="1" r:id="rId1"/>
    <sheet name="Пример" sheetId="2" r:id="rId2"/>
    <sheet name="ОБЩИЕ ЗНАЧЕНИЯ" sheetId="3" r:id="rId3"/>
    <sheet name="Вар1" sheetId="4" r:id="rId4"/>
    <sheet name="Вар2(1)" sheetId="5" r:id="rId5"/>
    <sheet name="Вар2(2)" sheetId="6" r:id="rId6"/>
    <sheet name="Вар3(1)" sheetId="7" r:id="rId7"/>
    <sheet name="Вар3(2)" sheetId="8" r:id="rId8"/>
    <sheet name="Вар4(1)" sheetId="9" r:id="rId9"/>
    <sheet name="Вар4(2)" sheetId="10" r:id="rId10"/>
    <sheet name="Вар5" sheetId="11" r:id="rId11"/>
    <sheet name="Вар6(1)" sheetId="12" r:id="rId12"/>
    <sheet name="Вар6(2)" sheetId="13" r:id="rId13"/>
    <sheet name="Вар7(1)" sheetId="14" r:id="rId14"/>
    <sheet name="Вар7(2)" sheetId="15" r:id="rId15"/>
    <sheet name="Вар8(1)" sheetId="16" r:id="rId16"/>
    <sheet name="Вар8(2)" sheetId="17" r:id="rId17"/>
    <sheet name="РЕГИОНЫ" sheetId="18" r:id="rId18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6"/>
  <c r="C12"/>
  <c r="C13"/>
  <c r="C14"/>
  <c r="C10"/>
  <c r="C11" i="17"/>
  <c r="C12"/>
  <c r="C13"/>
  <c r="C14"/>
  <c r="C10"/>
  <c r="C15" i="15"/>
  <c r="C16"/>
  <c r="C17"/>
  <c r="C18"/>
  <c r="C19"/>
  <c r="C16" i="14"/>
  <c r="C17"/>
  <c r="C18"/>
  <c r="C19"/>
  <c r="D51" i="3" l="1"/>
  <c r="B51"/>
  <c r="B19" i="15"/>
  <c r="A19"/>
  <c r="B18"/>
  <c r="A18"/>
  <c r="B17"/>
  <c r="A17"/>
  <c r="B16"/>
  <c r="A16"/>
  <c r="B15"/>
  <c r="A15"/>
  <c r="B14" i="17"/>
  <c r="A14"/>
  <c r="B13"/>
  <c r="A13"/>
  <c r="B12"/>
  <c r="A12"/>
  <c r="B11"/>
  <c r="A11"/>
  <c r="B10"/>
  <c r="A10"/>
  <c r="A15" i="14"/>
  <c r="B15"/>
  <c r="C15"/>
  <c r="A16"/>
  <c r="B16"/>
  <c r="A17"/>
  <c r="B17"/>
  <c r="A18"/>
  <c r="B18"/>
  <c r="A19"/>
  <c r="B19"/>
  <c r="A10" i="16"/>
  <c r="B10"/>
  <c r="A11"/>
  <c r="B11"/>
  <c r="A12"/>
  <c r="B12"/>
  <c r="A13"/>
  <c r="B13"/>
  <c r="A14"/>
  <c r="B14"/>
  <c r="B15" i="2" l="1"/>
  <c r="B14"/>
  <c r="B42" s="1"/>
  <c r="B58" i="3" l="1"/>
  <c r="D49"/>
  <c r="B49"/>
  <c r="D47"/>
  <c r="B47"/>
  <c r="D44"/>
  <c r="D58"/>
  <c r="D60"/>
  <c r="B60"/>
  <c r="B44"/>
  <c r="B12" i="4"/>
  <c r="A9" i="17"/>
  <c r="A8"/>
  <c r="A7"/>
  <c r="A6"/>
  <c r="A5"/>
  <c r="A9" i="16"/>
  <c r="A8"/>
  <c r="A7"/>
  <c r="A6"/>
  <c r="A5"/>
  <c r="A14" i="15"/>
  <c r="A13"/>
  <c r="A12"/>
  <c r="A11"/>
  <c r="A10"/>
  <c r="A9"/>
  <c r="A8"/>
  <c r="A7"/>
  <c r="A6"/>
  <c r="A5"/>
  <c r="A14" i="14"/>
  <c r="A13"/>
  <c r="A12"/>
  <c r="A11"/>
  <c r="A10"/>
  <c r="A9"/>
  <c r="A8"/>
  <c r="A7"/>
  <c r="A6"/>
  <c r="A5"/>
  <c r="A14" i="13"/>
  <c r="A13"/>
  <c r="A12"/>
  <c r="A11"/>
  <c r="A10"/>
  <c r="A9"/>
  <c r="A8"/>
  <c r="A7"/>
  <c r="A6"/>
  <c r="A5"/>
  <c r="A14" i="12"/>
  <c r="A13"/>
  <c r="A12"/>
  <c r="A11"/>
  <c r="A10"/>
  <c r="A9"/>
  <c r="A8"/>
  <c r="A7"/>
  <c r="A6"/>
  <c r="A5"/>
  <c r="A14" i="10"/>
  <c r="A13"/>
  <c r="A12"/>
  <c r="A11"/>
  <c r="A10"/>
  <c r="A9"/>
  <c r="A9" i="11" s="1"/>
  <c r="A8" i="10"/>
  <c r="A8" i="11" s="1"/>
  <c r="A7" i="10"/>
  <c r="A7" i="11" s="1"/>
  <c r="A6" i="10"/>
  <c r="A6" i="11" s="1"/>
  <c r="A5" i="10"/>
  <c r="A5" i="11" s="1"/>
  <c r="A10" i="9"/>
  <c r="A11"/>
  <c r="A12"/>
  <c r="A13"/>
  <c r="A14"/>
  <c r="A9"/>
  <c r="A8"/>
  <c r="A7"/>
  <c r="A6"/>
  <c r="A5"/>
  <c r="A19" i="8"/>
  <c r="A18"/>
  <c r="A17"/>
  <c r="A16"/>
  <c r="A15"/>
  <c r="A14"/>
  <c r="A13"/>
  <c r="A12"/>
  <c r="A11"/>
  <c r="A10"/>
  <c r="A9"/>
  <c r="A8"/>
  <c r="A7"/>
  <c r="A6"/>
  <c r="A5"/>
  <c r="A15" i="7"/>
  <c r="A16"/>
  <c r="A17"/>
  <c r="A18"/>
  <c r="A19"/>
  <c r="A14"/>
  <c r="A13"/>
  <c r="A12"/>
  <c r="A11"/>
  <c r="A10"/>
  <c r="A9"/>
  <c r="A8"/>
  <c r="A7"/>
  <c r="A6"/>
  <c r="A5"/>
  <c r="A14" i="6"/>
  <c r="A13"/>
  <c r="A12"/>
  <c r="A11"/>
  <c r="A10"/>
  <c r="A9"/>
  <c r="A8"/>
  <c r="A7"/>
  <c r="A6"/>
  <c r="A5"/>
  <c r="A5" i="5"/>
  <c r="A6"/>
  <c r="A7"/>
  <c r="A8"/>
  <c r="A9"/>
  <c r="A10"/>
  <c r="A11"/>
  <c r="A12"/>
  <c r="A13"/>
  <c r="A14"/>
  <c r="A5" i="4"/>
  <c r="A6"/>
  <c r="A7"/>
  <c r="A8"/>
  <c r="A9"/>
  <c r="C26" i="17" l="1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9"/>
  <c r="B9"/>
  <c r="C8"/>
  <c r="B8"/>
  <c r="C7"/>
  <c r="B7"/>
  <c r="C6"/>
  <c r="B6"/>
  <c r="C5"/>
  <c r="B5"/>
  <c r="C26" i="1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9"/>
  <c r="B9"/>
  <c r="C8"/>
  <c r="B8"/>
  <c r="C7"/>
  <c r="B7"/>
  <c r="C6"/>
  <c r="B6"/>
  <c r="C5"/>
  <c r="B5"/>
  <c r="C31" i="15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31" i="14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26" i="13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26" i="12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19" i="11"/>
  <c r="B19"/>
  <c r="C18"/>
  <c r="B18"/>
  <c r="C17"/>
  <c r="B17"/>
  <c r="C16"/>
  <c r="B16"/>
  <c r="C15"/>
  <c r="B15"/>
  <c r="C14"/>
  <c r="B14"/>
  <c r="C13"/>
  <c r="B13"/>
  <c r="C12"/>
  <c r="B12"/>
  <c r="C9"/>
  <c r="B9"/>
  <c r="C8"/>
  <c r="B8"/>
  <c r="C7"/>
  <c r="B7"/>
  <c r="C6"/>
  <c r="B6"/>
  <c r="C5"/>
  <c r="B5"/>
  <c r="C26" i="10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26" i="9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1"/>
  <c r="C12"/>
  <c r="C13"/>
  <c r="C14"/>
  <c r="C10"/>
  <c r="B11"/>
  <c r="B12"/>
  <c r="B13"/>
  <c r="B14"/>
  <c r="B10"/>
  <c r="C9"/>
  <c r="B9"/>
  <c r="C8"/>
  <c r="B8"/>
  <c r="C7"/>
  <c r="B7"/>
  <c r="C6"/>
  <c r="B6"/>
  <c r="C5"/>
  <c r="B5"/>
  <c r="B22" i="8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23" i="7"/>
  <c r="C24"/>
  <c r="C25"/>
  <c r="C26"/>
  <c r="C27"/>
  <c r="C28"/>
  <c r="C29"/>
  <c r="C30"/>
  <c r="C31"/>
  <c r="C22"/>
  <c r="B23"/>
  <c r="B24"/>
  <c r="B25"/>
  <c r="B26"/>
  <c r="B27"/>
  <c r="B28"/>
  <c r="B29"/>
  <c r="B30"/>
  <c r="B31"/>
  <c r="B22"/>
  <c r="C15"/>
  <c r="C16"/>
  <c r="C17"/>
  <c r="C18"/>
  <c r="C19"/>
  <c r="B15"/>
  <c r="B16"/>
  <c r="B17"/>
  <c r="B18"/>
  <c r="B19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B18" i="6"/>
  <c r="B19"/>
  <c r="B20"/>
  <c r="B21"/>
  <c r="B22"/>
  <c r="B23"/>
  <c r="B24"/>
  <c r="B25"/>
  <c r="B26"/>
  <c r="B17"/>
  <c r="C26"/>
  <c r="C25"/>
  <c r="C24"/>
  <c r="C23"/>
  <c r="C22"/>
  <c r="C21"/>
  <c r="C20"/>
  <c r="C19"/>
  <c r="C18"/>
  <c r="C17"/>
  <c r="B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C18" i="5"/>
  <c r="C19"/>
  <c r="C20"/>
  <c r="C21"/>
  <c r="C22"/>
  <c r="C23"/>
  <c r="C24"/>
  <c r="C25"/>
  <c r="C26"/>
  <c r="C17"/>
  <c r="B18"/>
  <c r="B19"/>
  <c r="B20"/>
  <c r="B21"/>
  <c r="B22"/>
  <c r="B23"/>
  <c r="B24"/>
  <c r="B25"/>
  <c r="B26"/>
  <c r="B17"/>
  <c r="C10"/>
  <c r="C11"/>
  <c r="C12"/>
  <c r="C13"/>
  <c r="C14"/>
  <c r="B11"/>
  <c r="B12"/>
  <c r="B13"/>
  <c r="B14"/>
  <c r="B10"/>
  <c r="C9"/>
  <c r="B9"/>
  <c r="C8"/>
  <c r="B8"/>
  <c r="C7"/>
  <c r="B7"/>
  <c r="C6"/>
  <c r="B6"/>
  <c r="C5"/>
  <c r="B5"/>
  <c r="C13" i="4"/>
  <c r="C14"/>
  <c r="C15"/>
  <c r="C16"/>
  <c r="C17"/>
  <c r="C18"/>
  <c r="C19"/>
  <c r="C12"/>
  <c r="B19"/>
  <c r="B18"/>
  <c r="B17"/>
  <c r="B16"/>
  <c r="B15"/>
  <c r="B14"/>
  <c r="B13"/>
  <c r="C6"/>
  <c r="C7"/>
  <c r="C8"/>
  <c r="C9"/>
  <c r="C5"/>
  <c r="B6"/>
  <c r="B7"/>
  <c r="B8"/>
  <c r="B9"/>
  <c r="B5"/>
  <c r="C37" i="2" l="1"/>
  <c r="C45" s="1"/>
  <c r="B37"/>
  <c r="B45" s="1"/>
  <c r="C24"/>
  <c r="C44" s="1"/>
  <c r="B24"/>
  <c r="B44" s="1"/>
  <c r="B16"/>
  <c r="C46" l="1"/>
</calcChain>
</file>

<file path=xl/sharedStrings.xml><?xml version="1.0" encoding="utf-8"?>
<sst xmlns="http://schemas.openxmlformats.org/spreadsheetml/2006/main" count="801" uniqueCount="224">
  <si>
    <t>Файл для загрузки для калькулятора газификации на сайте connectgas.ru</t>
  </si>
  <si>
    <t>Информация для заполнения</t>
  </si>
  <si>
    <t>Общие значения для калькулятора</t>
  </si>
  <si>
    <t>Марка (не более 5-ти вариантов) и стоимость газопотребляющего оборудования в разных ценовых категориях по всем вариантам калькулятора</t>
  </si>
  <si>
    <t>Необходимо заполнить все листы (Листы ВарХ, ВарХ(Х))</t>
  </si>
  <si>
    <t>Номера листов соответсвуют номеру в блок-схеме</t>
  </si>
  <si>
    <t>Вопросы по заполнению здесь:</t>
  </si>
  <si>
    <t>https://join.skype.com/N4FdI4frlF0d</t>
  </si>
  <si>
    <t>Блок схемы для калькулятора</t>
  </si>
  <si>
    <t>Номер</t>
  </si>
  <si>
    <t>Номер 2</t>
  </si>
  <si>
    <t>Номер 3</t>
  </si>
  <si>
    <t>Номер 4</t>
  </si>
  <si>
    <t>Номер 5</t>
  </si>
  <si>
    <t>Номер 6</t>
  </si>
  <si>
    <t>Номер 7</t>
  </si>
  <si>
    <t>Номер 8</t>
  </si>
  <si>
    <t>Пример заполнения и расчета</t>
  </si>
  <si>
    <t>Страница ОБЩИЕ ЗНАЧЕНИЯ</t>
  </si>
  <si>
    <t>Минимальная стоимость ТП (до границы участка)</t>
  </si>
  <si>
    <t>Минимальная стоимость ПИР</t>
  </si>
  <si>
    <t>Пользователь на форме выбирает тип газопровода и расстояния</t>
  </si>
  <si>
    <t>надземный газопровод</t>
  </si>
  <si>
    <t>подземный газопровод</t>
  </si>
  <si>
    <t>внутренний газопровод (минимум 3 м)</t>
  </si>
  <si>
    <t>Расчет примерной стоимости СМР</t>
  </si>
  <si>
    <t>Внутренний</t>
  </si>
  <si>
    <t>Вариант 3(1) Площадь дома меньше 150 метров, ПГ+ВПГ+Котел 1контурный, 1 помещение</t>
  </si>
  <si>
    <t>ВЫБРАННОЕ ОБОРУДОВАНИЕ</t>
  </si>
  <si>
    <t>Оборудование, марка</t>
  </si>
  <si>
    <t>Плита газовая</t>
  </si>
  <si>
    <t>Водонагреватель</t>
  </si>
  <si>
    <t>Котел одноконтурный</t>
  </si>
  <si>
    <t>ИТОГО</t>
  </si>
  <si>
    <t>СОПУТСТВУЮЩЕЕ ОБОРУДОВАНИЕ</t>
  </si>
  <si>
    <t>Прибор учета газа G 6</t>
  </si>
  <si>
    <t>Сигнализатор по метану</t>
  </si>
  <si>
    <t>Сигнализатор по оксиду углерода</t>
  </si>
  <si>
    <t>Электромагнитный клапан</t>
  </si>
  <si>
    <t>Запорная арматура Ду 15</t>
  </si>
  <si>
    <t>Газовый шланг Ду 15</t>
  </si>
  <si>
    <t>Изолирующее соединение Ду 32</t>
  </si>
  <si>
    <t>Итоговый расчет</t>
  </si>
  <si>
    <t>Надземный =B6*(B14+3)+B8+B9+B10+B11 (или подземный при выборе)</t>
  </si>
  <si>
    <t>ИТОГО ГАЗИФИКАЦИЯ</t>
  </si>
  <si>
    <t>Регион</t>
  </si>
  <si>
    <t>Ханты-Мансийский автономный округ - Югра</t>
  </si>
  <si>
    <t>region_info</t>
  </si>
  <si>
    <t>region_code</t>
  </si>
  <si>
    <t>underground_pipeline_32</t>
  </si>
  <si>
    <t>external_pipeline_32</t>
  </si>
  <si>
    <t>internal_pipeline_25</t>
  </si>
  <si>
    <t>external_pipeline_design</t>
  </si>
  <si>
    <t>Площадь дома меньше 150 метров, только ПГ, 1 помещение</t>
  </si>
  <si>
    <t>equipment</t>
  </si>
  <si>
    <t>lt150,pg,1</t>
  </si>
  <si>
    <t>pg</t>
  </si>
  <si>
    <t>Прибор учета газа G 1,6</t>
  </si>
  <si>
    <t>so</t>
  </si>
  <si>
    <t>Запорная арматура Ду 25</t>
  </si>
  <si>
    <t>Изолирующее соединение Ду 25</t>
  </si>
  <si>
    <t>Площадь дома меньше 150 метров, ПГ+ВПГ, 1 помещение</t>
  </si>
  <si>
    <t>lt150,pg_vpg,1</t>
  </si>
  <si>
    <t>vpg</t>
  </si>
  <si>
    <t>Прибор учета газа G 4</t>
  </si>
  <si>
    <t>Запорная арматура Ду 20</t>
  </si>
  <si>
    <t>Запорная арматура Ду 25 - 2 шт.</t>
  </si>
  <si>
    <t>Газовый шланг Ду 20</t>
  </si>
  <si>
    <t>Площадь дома меньше 150 метров, ПГ+ВПГ, 2 помещения</t>
  </si>
  <si>
    <t>lt150,pg_vpg,2</t>
  </si>
  <si>
    <t>Сигнализатор по метану - 2 шт.</t>
  </si>
  <si>
    <t>Сигнализатор по оксиду углерода - 2 шт.</t>
  </si>
  <si>
    <t>Площадь дома меньше 150 метров, ПГ+ВПГ+Котел 1контурный, 1 помещение</t>
  </si>
  <si>
    <t>lt150,pg_vpg_kotel_1,1</t>
  </si>
  <si>
    <t>kotel</t>
  </si>
  <si>
    <t>Площадь дома меньше 150 метров, ПГ+ВПГ+Котел 1контурный, 2 помещения</t>
  </si>
  <si>
    <t>lt150,pg_vpg_kotel_1,2</t>
  </si>
  <si>
    <t>Площадь дома меньше 150 метров, ПГ+Котел 2-контурный, 1 помещение</t>
  </si>
  <si>
    <t>lt150,pg_kotel_2,1</t>
  </si>
  <si>
    <t>Площадь дома меньше 150 метров, ПГ+Котел 2-контурный, 2 помещения</t>
  </si>
  <si>
    <t>lt150,pg_kotel_2,2</t>
  </si>
  <si>
    <t>gt150,pg,1</t>
  </si>
  <si>
    <t>Площадь дома более 150 метров, ПГ+ВПГ, 1 помещение</t>
  </si>
  <si>
    <t>gt150,pg_vpg,1</t>
  </si>
  <si>
    <t>Площадь дома более 150 метров, ПГ+ВПГ, 2 помещения</t>
  </si>
  <si>
    <t>gt150,pg_vpg,2</t>
  </si>
  <si>
    <t>Площадь дома более 150 метров, ПГ+Котел 2-контурный, 1 помещение</t>
  </si>
  <si>
    <t>gt150,pg_kotel_2,1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</si>
  <si>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</si>
  <si>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</si>
  <si>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</si>
  <si>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</si>
  <si>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</si>
  <si>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</si>
  <si>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</si>
  <si>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</si>
  <si>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</si>
  <si>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</si>
  <si>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</si>
  <si>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</si>
  <si>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</si>
  <si>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</si>
  <si>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</si>
  <si>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</si>
  <si>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</si>
  <si>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</si>
  <si>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</si>
  <si>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</si>
  <si>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</si>
  <si>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</si>
  <si>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</si>
  <si>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</si>
  <si>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</si>
  <si>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</si>
  <si>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</si>
  <si>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</si>
  <si>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</si>
  <si>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</si>
  <si>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</si>
  <si>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</si>
  <si>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</si>
  <si>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</si>
  <si>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</si>
  <si>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</si>
  <si>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</si>
  <si>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</si>
  <si>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</si>
  <si>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</si>
  <si>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</si>
  <si>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 - Кузбасс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</si>
  <si>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</si>
  <si>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</si>
  <si>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</si>
  <si>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</si>
  <si>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</si>
  <si>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</si>
  <si>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</si>
  <si>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</si>
  <si>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</si>
  <si>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</si>
  <si>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</si>
  <si>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</si>
  <si>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</si>
  <si>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</si>
  <si>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</si>
  <si>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</si>
  <si>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</si>
  <si>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</si>
  <si>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</si>
  <si>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</si>
  <si>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</si>
  <si>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</si>
  <si>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</si>
  <si>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</si>
  <si>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</si>
  <si>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</si>
  <si>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</si>
  <si>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</si>
  <si>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</si>
  <si>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</si>
  <si>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</si>
  <si>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</si>
  <si>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</si>
  <si>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</si>
  <si>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г. Москва</t>
  </si>
  <si>
    <t>г. Санкт-Петербург</t>
  </si>
  <si>
    <t>Еврейская автономная область</t>
  </si>
  <si>
    <t>Ненецкий автономный округ</t>
  </si>
  <si>
    <t>Чукотский автономный округ</t>
  </si>
  <si>
    <t>Ямало-Ненецкий автономный округ</t>
  </si>
  <si>
    <t>Республика Крым</t>
  </si>
  <si>
    <t>г. Севастополь</t>
  </si>
  <si>
    <t>Стоимость оборудования, включая НДС</t>
  </si>
  <si>
    <t>Стоимость установки, включая НДС</t>
  </si>
  <si>
    <t>Стоимость сопутствующего оборудования (список оборудования не подлежит изменению). Стоимость указывается ВКЛЮЧАЯ НДС</t>
  </si>
  <si>
    <t>Площадь дома более 150 метров, только ПГ, 1 помещение</t>
  </si>
  <si>
    <r>
      <t>Стоимость оборудования</t>
    </r>
    <r>
      <rPr>
        <sz val="11"/>
        <color rgb="FF000000"/>
        <rFont val="Calibri"/>
        <family val="2"/>
        <charset val="204"/>
      </rPr>
      <t>, включая НДС</t>
    </r>
  </si>
  <si>
    <t>Все цены указываются с учетом НДС</t>
  </si>
  <si>
    <t>ОБОРУДОВАНИЕ (возможен выбор)</t>
  </si>
  <si>
    <t>Запорная арматура Ду 20 - 2 шт.</t>
  </si>
  <si>
    <t>Запорная арматура Ду 32 - 2 шт.</t>
  </si>
  <si>
    <t>Газовый шланг Ду 20 - 2 шт.</t>
  </si>
  <si>
    <t>При необходимости можно изменять стоимость работ и оборудования для каждого варианта удалив формулу.</t>
  </si>
  <si>
    <t>Пример: Плита газовая 4-х комфорочная Gefest ПГ 3200-06 К 36</t>
  </si>
  <si>
    <r>
      <t xml:space="preserve">Если для указанных ниже позиций для ГРО </t>
    </r>
    <r>
      <rPr>
        <u/>
        <sz val="12"/>
        <color theme="1"/>
        <rFont val="Calibri"/>
        <family val="2"/>
        <charset val="204"/>
        <scheme val="minor"/>
      </rPr>
      <t>установлены</t>
    </r>
    <r>
      <rPr>
        <sz val="11"/>
        <color rgb="FF000000"/>
        <rFont val="Calibri"/>
        <family val="2"/>
        <charset val="204"/>
      </rPr>
      <t xml:space="preserve"> стандартизированные тарифные ставки внутри границ земельного участка заявителя, то при заполнении значений указывать величину ставки. 
Если для ГРО стандартизированные тарифные ставки </t>
    </r>
    <r>
      <rPr>
        <b/>
        <u/>
        <sz val="11"/>
        <color theme="1"/>
        <rFont val="Calibri"/>
        <family val="2"/>
        <charset val="204"/>
        <scheme val="minor"/>
      </rPr>
      <t>не установлены</t>
    </r>
    <r>
      <rPr>
        <sz val="11"/>
        <color rgb="FF000000"/>
        <rFont val="Calibri"/>
        <family val="2"/>
        <charset val="204"/>
      </rPr>
      <t>, то использовать значения прейскуранта ГРО или сметную стоимость.</t>
    </r>
  </si>
  <si>
    <t>*В случае если ставка на проектирование в границах установлена в разбивке "наружный газопровод"/"внутренний газопровод", необходимо указать итоговую сумму таких ставок из учета на один проект</t>
  </si>
  <si>
    <r>
      <t xml:space="preserve">Стоимость СМР. Газопровод подземный (Пэ) D=32 мм </t>
    </r>
    <r>
      <rPr>
        <u/>
        <sz val="9"/>
        <rFont val="Calibri"/>
        <family val="2"/>
        <scheme val="minor"/>
      </rPr>
      <t>(работа + материалы)</t>
    </r>
    <r>
      <rPr>
        <sz val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[руб/м], вкл НДС</t>
    </r>
  </si>
  <si>
    <r>
      <t xml:space="preserve">Стоимость СМР. Газопровод надземный (Ст) D=32 мм </t>
    </r>
    <r>
      <rPr>
        <u/>
        <sz val="9"/>
        <rFont val="Calibri"/>
        <family val="2"/>
        <scheme val="minor"/>
      </rPr>
      <t>(работа + материалы)</t>
    </r>
    <r>
      <rPr>
        <sz val="9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[руб/м], вкл НДС</t>
    </r>
  </si>
  <si>
    <r>
      <t xml:space="preserve">Стоимость СМР. Газопровод внутренний  (Ст) D=25 мм </t>
    </r>
    <r>
      <rPr>
        <u/>
        <sz val="9"/>
        <rFont val="Calibri"/>
        <family val="2"/>
        <scheme val="minor"/>
      </rPr>
      <t>(работа + материалы)</t>
    </r>
    <r>
      <rPr>
        <sz val="9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[руб/м], вкл НДС</t>
    </r>
  </si>
  <si>
    <t>Стоимость ПИР. Проектирование сети газопотребления (руб./проект)*, вкл НДС</t>
  </si>
  <si>
    <t>Стоимость СМР. Газопровод подземный (Пэ) D=32 мм (работа + материалы) [руб/м], вкл НДС</t>
  </si>
  <si>
    <t>Стоимость СМР. Газопровод надземный (Ст) D=32 мм (работа + материалы), [руб/м], вкл НДС</t>
  </si>
  <si>
    <t>Стоимость СМР. Газопровод внутренний  (Ст) D=25 мм (работа + материалы), [руб/м], вкл НДС</t>
  </si>
  <si>
    <t>Надземный =B4*(B9+3)+B6</t>
  </si>
  <si>
    <t>Подземный =B3*(B10+3)+B6</t>
  </si>
  <si>
    <t>Внутренний =B11*B5</t>
  </si>
  <si>
    <t>Площадь дома больше 150 метров, ПГ+ВПГ+Котел 1контурный, 1 помещение</t>
  </si>
  <si>
    <t>Площадь дома больше 150 метров, ПГ+Котел 2-контурный, 2 помещения</t>
  </si>
  <si>
    <t>Площадь дома больше 150 метров, ПГ+ВПГ+Котел 1контурный, 2 помещения</t>
  </si>
  <si>
    <t xml:space="preserve">Запорная арматура Ду 32 </t>
  </si>
  <si>
    <t>ВСЕ ЦЕНЫ УКАЗЫВАЮТСЯ ВКЛЮЧАЯ НДС И В РУБЛЯХ РФ</t>
  </si>
  <si>
    <t>gt150,pg_vpg_kotel_1,1</t>
  </si>
  <si>
    <t>gt150,pg_vpg_kotel_1,2</t>
  </si>
  <si>
    <t>gt150,pg_kotel_2,2</t>
  </si>
  <si>
    <t>г. Нарьян-Мар</t>
  </si>
  <si>
    <t>Настенный газовый котел BAXI LUNA-3 Comfort 1.240 i настен. однок. откр.</t>
  </si>
  <si>
    <t>Настенный газовый котел BAXI LUNA-3 Comfort 1.310 Fi настен. однок. закр.</t>
  </si>
  <si>
    <t>Напольный газовый котел Baxi SLIM 1.230 i одноконт. напол. откр.</t>
  </si>
  <si>
    <t>Напольный газовый котел Baxi SLIM 1.150 i одноконт. напол. откр.</t>
  </si>
  <si>
    <t>Напольный газовый котел Baxi SLIM 1.230 FiN одноконт. напол. закр.</t>
  </si>
  <si>
    <t>Плита Darina 1AS GM 521-001 W 2-х комфорочная газ.духовка</t>
  </si>
  <si>
    <t>Плита Darina S KM 521-300 W 2-х комфорочная эл.духовка</t>
  </si>
  <si>
    <t>Плита газовая 4-х комфорочная Gefest 5112-02 эл.духовка</t>
  </si>
  <si>
    <t>Газовая варочная поверхность Samsung NA64H3010AS</t>
  </si>
  <si>
    <t>Напольный котел Baxi SLIM 2.230 i с открытой камерой сгорания, двухконтурный</t>
  </si>
  <si>
    <t>Напольный котел Baxi SLIM 2.300 Fi с закрытой камерой сгорания, двухконтурный</t>
  </si>
  <si>
    <t>Напольный котел Protherm Medved 20 KLZ с открытой камерой сгорания, двухконтурный</t>
  </si>
  <si>
    <t>Настенный газовый котел BAXI Eco Four 24 F 24кВт с закр. камерой сгорания, двухконтурный</t>
  </si>
  <si>
    <t>Настенный газовый котел BAXI  ECO4S 24 с закр. камерой сгорания, двухконтурный</t>
  </si>
  <si>
    <t>Водонагреватель проточный Ariston Fast Evo 14C 24 кВт закрытая камера сгорания</t>
  </si>
  <si>
    <t>Водонагреватель проточный Neva 4510 30594 закрытая камера сгорания</t>
  </si>
  <si>
    <t>Водонагреватель проточный Baxi SIG-2 11i 7219087 открытая камера сгорания</t>
  </si>
  <si>
    <t>Водонагреватель проточный Bosch WR 13-2 P23, GWH 13-2 CO P 7702331716 открытая камера сгорания</t>
  </si>
  <si>
    <t>Водонагреватель проточный Bosch WR 10-2 P23, GWH 10-2 CO P 7701331615 откр. кам. сгорания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</si>
</sst>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_-* #,##0.00\ _₽_-;\-* #,##0.00\ _₽_-;_-* \-??\ _₽_-;_-@_-"/>
  </numFmts>
  <fonts count="20"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sz val="11"/>
      <color rgb="FF767171"/>
      <name val="Calibri"/>
      <family val="2"/>
      <charset val="204"/>
    </font>
    <font>
      <sz val="11"/>
      <color rgb="FF767171"/>
      <name val="Calibri"/>
      <family val="2"/>
      <charset val="204"/>
    </font>
    <font>
      <sz val="11"/>
      <color rgb="FF44546A"/>
      <name val="Calibri"/>
      <family val="2"/>
      <charset val="204"/>
    </font>
    <font>
      <sz val="11"/>
      <name val="Calibri"/>
      <family val="2"/>
      <charset val="204"/>
    </font>
    <font>
      <sz val="11"/>
      <color rgb="FFAFABAB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rgb="FF4472C4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9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DAE3F3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rgb="FF92D050"/>
        <bgColor rgb="FFAFABAB"/>
      </patternFill>
    </fill>
    <fill>
      <patternFill patternType="solid">
        <fgColor rgb="FFDAE3F3"/>
        <bgColor rgb="FFE7E6E6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46">
    <xf numFmtId="0" fontId="0" fillId="0" borderId="0" xfId="0"/>
    <xf numFmtId="0" fontId="0" fillId="0" borderId="0" xfId="0" applyFont="1"/>
    <xf numFmtId="0" fontId="1" fillId="0" borderId="0" xfId="1" applyFont="1" applyBorder="1" applyAlignment="1" applyProtection="1"/>
    <xf numFmtId="0" fontId="2" fillId="2" borderId="0" xfId="0" applyFont="1" applyFill="1"/>
    <xf numFmtId="0" fontId="3" fillId="0" borderId="0" xfId="0" applyFont="1"/>
    <xf numFmtId="164" fontId="0" fillId="3" borderId="0" xfId="0" applyNumberFormat="1" applyFill="1"/>
    <xf numFmtId="164" fontId="0" fillId="0" borderId="0" xfId="0" applyNumberFormat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0" borderId="0" xfId="0" applyFont="1" applyAlignment="1">
      <alignment wrapText="1"/>
    </xf>
    <xf numFmtId="0" fontId="0" fillId="3" borderId="0" xfId="0" applyFill="1"/>
    <xf numFmtId="0" fontId="0" fillId="0" borderId="0" xfId="0" applyAlignment="1"/>
    <xf numFmtId="0" fontId="5" fillId="0" borderId="0" xfId="0" applyFont="1"/>
    <xf numFmtId="0" fontId="0" fillId="2" borderId="0" xfId="0" applyFill="1"/>
    <xf numFmtId="0" fontId="6" fillId="0" borderId="0" xfId="0" applyFont="1"/>
    <xf numFmtId="0" fontId="5" fillId="4" borderId="0" xfId="0" applyFont="1" applyFill="1"/>
    <xf numFmtId="0" fontId="0" fillId="4" borderId="0" xfId="0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165" fontId="0" fillId="3" borderId="0" xfId="0" applyNumberFormat="1" applyFill="1"/>
    <xf numFmtId="0" fontId="7" fillId="0" borderId="0" xfId="0" applyFont="1"/>
    <xf numFmtId="0" fontId="0" fillId="5" borderId="1" xfId="0" applyFont="1" applyFill="1" applyBorder="1" applyProtection="1">
      <protection locked="0"/>
    </xf>
    <xf numFmtId="0" fontId="0" fillId="6" borderId="1" xfId="0" applyFont="1" applyFill="1" applyBorder="1"/>
    <xf numFmtId="164" fontId="0" fillId="5" borderId="1" xfId="0" applyNumberForma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9" fillId="7" borderId="0" xfId="0" applyFont="1" applyFill="1"/>
    <xf numFmtId="0" fontId="9" fillId="0" borderId="0" xfId="0" applyFont="1" applyBorder="1"/>
    <xf numFmtId="0" fontId="0" fillId="0" borderId="0" xfId="0" applyBorder="1"/>
    <xf numFmtId="0" fontId="10" fillId="0" borderId="0" xfId="0" applyFont="1"/>
    <xf numFmtId="0" fontId="0" fillId="6" borderId="2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Protection="1"/>
    <xf numFmtId="0" fontId="9" fillId="7" borderId="0" xfId="0" applyFont="1" applyFill="1" applyProtection="1"/>
    <xf numFmtId="0" fontId="9" fillId="0" borderId="0" xfId="0" applyFont="1" applyBorder="1" applyProtection="1"/>
    <xf numFmtId="0" fontId="0" fillId="6" borderId="1" xfId="0" applyFont="1" applyFill="1" applyBorder="1" applyProtection="1"/>
    <xf numFmtId="0" fontId="0" fillId="6" borderId="1" xfId="0" applyFont="1" applyFill="1" applyBorder="1" applyProtection="1">
      <protection locked="0"/>
    </xf>
    <xf numFmtId="0" fontId="0" fillId="0" borderId="0" xfId="0" applyFont="1" applyAlignment="1">
      <alignment vertical="center" wrapText="1"/>
    </xf>
    <xf numFmtId="0" fontId="16" fillId="0" borderId="3" xfId="0" applyFont="1" applyFill="1" applyBorder="1" applyProtection="1"/>
    <xf numFmtId="0" fontId="0" fillId="8" borderId="0" xfId="0" applyFont="1" applyFill="1" applyAlignment="1">
      <alignment vertical="center"/>
    </xf>
    <xf numFmtId="0" fontId="0" fillId="5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767171"/>
      <rgbColor rgb="FF9999FF"/>
      <rgbColor rgb="FF993366"/>
      <rgbColor rgb="FFFBE5D6"/>
      <rgbColor rgb="FFE7E6E6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4472C4"/>
      <rgbColor rgb="FF33CCCC"/>
      <rgbColor rgb="FF92D05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64800</xdr:colOff>
      <xdr:row>16</xdr:row>
      <xdr:rowOff>46800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899760" cy="3094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76320</xdr:rowOff>
    </xdr:from>
    <xdr:to>
      <xdr:col>7</xdr:col>
      <xdr:colOff>533160</xdr:colOff>
      <xdr:row>64</xdr:row>
      <xdr:rowOff>190440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5791320"/>
          <a:ext cx="5849280" cy="640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67</xdr:row>
      <xdr:rowOff>57240</xdr:rowOff>
    </xdr:from>
    <xdr:to>
      <xdr:col>7</xdr:col>
      <xdr:colOff>533160</xdr:colOff>
      <xdr:row>100</xdr:row>
      <xdr:rowOff>171360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12630240"/>
          <a:ext cx="5849280" cy="640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103</xdr:row>
      <xdr:rowOff>123840</xdr:rowOff>
    </xdr:from>
    <xdr:to>
      <xdr:col>7</xdr:col>
      <xdr:colOff>533160</xdr:colOff>
      <xdr:row>137</xdr:row>
      <xdr:rowOff>47520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19554840"/>
          <a:ext cx="5849280" cy="640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139</xdr:row>
      <xdr:rowOff>85680</xdr:rowOff>
    </xdr:from>
    <xdr:to>
      <xdr:col>7</xdr:col>
      <xdr:colOff>533160</xdr:colOff>
      <xdr:row>173</xdr:row>
      <xdr:rowOff>9360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0" y="26374680"/>
          <a:ext cx="5849280" cy="640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175</xdr:row>
      <xdr:rowOff>19080</xdr:rowOff>
    </xdr:from>
    <xdr:to>
      <xdr:col>7</xdr:col>
      <xdr:colOff>533160</xdr:colOff>
      <xdr:row>208</xdr:row>
      <xdr:rowOff>133200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0" y="33166080"/>
          <a:ext cx="5849280" cy="640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211</xdr:row>
      <xdr:rowOff>85680</xdr:rowOff>
    </xdr:from>
    <xdr:to>
      <xdr:col>7</xdr:col>
      <xdr:colOff>533160</xdr:colOff>
      <xdr:row>245</xdr:row>
      <xdr:rowOff>9360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0" y="40090680"/>
          <a:ext cx="5849280" cy="640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248</xdr:row>
      <xdr:rowOff>19080</xdr:rowOff>
    </xdr:from>
    <xdr:to>
      <xdr:col>7</xdr:col>
      <xdr:colOff>533160</xdr:colOff>
      <xdr:row>281</xdr:row>
      <xdr:rowOff>133200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0" y="47072520"/>
          <a:ext cx="5849280" cy="640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284</xdr:row>
      <xdr:rowOff>76320</xdr:rowOff>
    </xdr:from>
    <xdr:to>
      <xdr:col>7</xdr:col>
      <xdr:colOff>533160</xdr:colOff>
      <xdr:row>317</xdr:row>
      <xdr:rowOff>190440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0" y="53987760"/>
          <a:ext cx="5849280" cy="6400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9:F284"/>
  <sheetViews>
    <sheetView topLeftCell="A13" zoomScale="220" zoomScaleNormal="220" workbookViewId="0">
      <selection activeCell="F26" sqref="F26"/>
    </sheetView>
  </sheetViews>
  <sheetFormatPr defaultColWidth="8.42578125" defaultRowHeight="15"/>
  <sheetData>
    <row r="19" spans="1:6">
      <c r="A19" t="s">
        <v>0</v>
      </c>
    </row>
    <row r="20" spans="1:6">
      <c r="A20" s="1" t="s">
        <v>1</v>
      </c>
    </row>
    <row r="21" spans="1:6">
      <c r="A21" s="1">
        <v>1</v>
      </c>
      <c r="B21" s="2" t="s">
        <v>2</v>
      </c>
    </row>
    <row r="22" spans="1:6">
      <c r="A22" s="1">
        <v>2</v>
      </c>
      <c r="B22" s="2" t="s">
        <v>3</v>
      </c>
    </row>
    <row r="23" spans="1:6">
      <c r="A23" s="1">
        <v>3</v>
      </c>
      <c r="B23" s="2" t="s">
        <v>174</v>
      </c>
    </row>
    <row r="24" spans="1:6">
      <c r="B24" s="1" t="s">
        <v>4</v>
      </c>
    </row>
    <row r="25" spans="1:6">
      <c r="B25" s="1" t="s">
        <v>5</v>
      </c>
    </row>
    <row r="26" spans="1:6">
      <c r="B26" s="1" t="s">
        <v>6</v>
      </c>
      <c r="F26" s="1" t="s">
        <v>7</v>
      </c>
    </row>
    <row r="27" spans="1:6">
      <c r="B27" s="33" t="s">
        <v>177</v>
      </c>
    </row>
    <row r="28" spans="1:6">
      <c r="B28" s="33" t="s">
        <v>182</v>
      </c>
    </row>
    <row r="29" spans="1:6">
      <c r="A29" s="1" t="s">
        <v>8</v>
      </c>
    </row>
    <row r="31" spans="1:6">
      <c r="A31" s="1" t="s">
        <v>9</v>
      </c>
      <c r="B31" s="1">
        <v>1</v>
      </c>
    </row>
    <row r="67" spans="1:1">
      <c r="A67" s="1" t="s">
        <v>10</v>
      </c>
    </row>
    <row r="103" spans="1:1">
      <c r="A103" s="1" t="s">
        <v>11</v>
      </c>
    </row>
    <row r="139" spans="1:1">
      <c r="A139" s="1" t="s">
        <v>12</v>
      </c>
    </row>
    <row r="175" spans="1:1">
      <c r="A175" s="1" t="s">
        <v>13</v>
      </c>
    </row>
    <row r="211" spans="1:1">
      <c r="A211" s="1" t="s">
        <v>14</v>
      </c>
    </row>
    <row r="247" spans="1:1">
      <c r="A247" s="1" t="s">
        <v>15</v>
      </c>
    </row>
    <row r="284" spans="1:1">
      <c r="A284" s="1" t="s">
        <v>16</v>
      </c>
    </row>
  </sheetData>
  <hyperlinks>
    <hyperlink ref="B21" location="'ОБЩИЕ ЗНАЧЕНИЯ'!A1" display="Общие значения для калькулятора"/>
    <hyperlink ref="B22" location="Вар1!A1" display="Марка (не более 5-ти вариантов) и стоимость газопотребляющего оборудования в разных ценовых категориях по всем вариантам калькулятора"/>
    <hyperlink ref="B23" location="Вар1!A1" display="Стоимость сопутствующего оборудования (список оборудования не подлежит изменению) "/>
  </hyperlink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D26"/>
  <sheetViews>
    <sheetView workbookViewId="0">
      <selection activeCell="A11" sqref="A11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79</v>
      </c>
      <c r="D1" s="32" t="s">
        <v>54</v>
      </c>
    </row>
    <row r="2" spans="1:4">
      <c r="D2" s="1" t="s">
        <v>80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ЗНАЧЕНИЯ'!A25</f>
        <v>Напольный котел Baxi SLIM 2.230 i с открытой камерой сгорания, двухконтурный</v>
      </c>
      <c r="B10" s="24">
        <f>'ОБЩИЕ ЗНАЧЕНИЯ'!B25</f>
        <v>145700</v>
      </c>
      <c r="C10" s="24">
        <f>'ОБЩИЕ ЗНАЧЕНИЯ'!D25</f>
        <v>8520</v>
      </c>
      <c r="D10" s="1" t="s">
        <v>74</v>
      </c>
    </row>
    <row r="11" spans="1:4">
      <c r="A11" s="22" t="str">
        <f>'ОБЩИЕ ЗНАЧЕНИЯ'!A26</f>
        <v>Напольный котел Baxi SLIM 2.300 Fi с закрытой камерой сгорания, двухконтурный</v>
      </c>
      <c r="B11" s="24">
        <f>'ОБЩИЕ ЗНАЧЕНИЯ'!B26</f>
        <v>180650</v>
      </c>
      <c r="C11" s="24">
        <f>'ОБЩИЕ ЗНАЧЕНИЯ'!D26</f>
        <v>8520</v>
      </c>
      <c r="D11" s="1" t="s">
        <v>74</v>
      </c>
    </row>
    <row r="12" spans="1:4">
      <c r="A12" s="22" t="str">
        <f>'ОБЩИЕ ЗНАЧЕНИЯ'!A27</f>
        <v>Напольный котел Protherm Medved 20 KLZ с открытой камерой сгорания, двухконтурный</v>
      </c>
      <c r="B12" s="24">
        <f>'ОБЩИЕ ЗНАЧЕНИЯ'!B27</f>
        <v>175000</v>
      </c>
      <c r="C12" s="24">
        <f>'ОБЩИЕ ЗНАЧЕНИЯ'!D27</f>
        <v>8520</v>
      </c>
      <c r="D12" s="1" t="s">
        <v>74</v>
      </c>
    </row>
    <row r="13" spans="1:4">
      <c r="A13" s="22" t="str">
        <f>'ОБЩИЕ ЗНАЧЕНИЯ'!A28</f>
        <v>Настенный газовый котел BAXI Eco Four 24 F 24кВт с закр. камерой сгорания, двухконтурный</v>
      </c>
      <c r="B13" s="24">
        <f>'ОБЩИЕ ЗНАЧЕНИЯ'!B28</f>
        <v>52053</v>
      </c>
      <c r="C13" s="24">
        <f>'ОБЩИЕ ЗНАЧЕНИЯ'!D28</f>
        <v>8520</v>
      </c>
      <c r="D13" s="1" t="s">
        <v>74</v>
      </c>
    </row>
    <row r="14" spans="1:4">
      <c r="A14" s="22" t="str">
        <f>'ОБЩИЕ ЗНАЧЕНИЯ'!A29</f>
        <v>Настенный газовый котел BAXI  ECO4S 24 с закр. камерой сгорания, двухконтурный</v>
      </c>
      <c r="B14" s="24">
        <f>'ОБЩИЕ ЗНАЧЕНИЯ'!B29</f>
        <v>40296</v>
      </c>
      <c r="C14" s="24">
        <f>'ОБЩИЕ ЗНАЧЕНИЯ'!D29</f>
        <v>8520</v>
      </c>
      <c r="D14" s="1" t="s">
        <v>74</v>
      </c>
    </row>
    <row r="15" spans="1:4">
      <c r="A15" s="28" t="s">
        <v>34</v>
      </c>
      <c r="B15" s="29"/>
      <c r="C15" s="29"/>
    </row>
    <row r="16" spans="1:4">
      <c r="A16" s="27" t="s">
        <v>29</v>
      </c>
      <c r="B16" s="27" t="s">
        <v>172</v>
      </c>
      <c r="C16" s="27" t="s">
        <v>173</v>
      </c>
    </row>
    <row r="17" spans="1:4">
      <c r="A17" s="31" t="s">
        <v>35</v>
      </c>
      <c r="B17" s="24">
        <f>VLOOKUP(A17,'ОБЩИЕ ЗНАЧЕНИЯ'!A:D,2,FALSE)</f>
        <v>6500</v>
      </c>
      <c r="C17" s="24">
        <f>VLOOKUP(A17,'ОБЩИЕ ЗНАЧЕНИЯ'!A:D,4,FALSE)</f>
        <v>7550.4</v>
      </c>
      <c r="D17" s="1" t="s">
        <v>58</v>
      </c>
    </row>
    <row r="18" spans="1:4">
      <c r="A18" s="31" t="s">
        <v>70</v>
      </c>
      <c r="B18" s="24">
        <f>VLOOKUP(A18,'ОБЩИЕ ЗНАЧЕНИЯ'!A:D,2,FALSE)</f>
        <v>6800</v>
      </c>
      <c r="C18" s="24">
        <f>VLOOKUP(A18,'ОБЩИЕ ЗНАЧЕНИЯ'!A:D,4,FALSE)</f>
        <v>8498.4</v>
      </c>
      <c r="D18" s="1" t="s">
        <v>58</v>
      </c>
    </row>
    <row r="19" spans="1:4">
      <c r="A19" s="31" t="s">
        <v>71</v>
      </c>
      <c r="B19" s="24">
        <f>VLOOKUP(A19,'ОБЩИЕ ЗНАЧЕНИЯ'!A:D,2,FALSE)</f>
        <v>6800</v>
      </c>
      <c r="C19" s="24">
        <f>VLOOKUP(A19,'ОБЩИЕ ЗНАЧЕНИЯ'!A:D,4,FALSE)</f>
        <v>8498.4</v>
      </c>
      <c r="D19" s="1" t="s">
        <v>58</v>
      </c>
    </row>
    <row r="20" spans="1:4">
      <c r="A20" s="31" t="s">
        <v>38</v>
      </c>
      <c r="B20" s="24">
        <f>VLOOKUP(A20,'ОБЩИЕ ЗНАЧЕНИЯ'!A:D,2,FALSE)</f>
        <v>2000</v>
      </c>
      <c r="C20" s="24">
        <f>VLOOKUP(A20,'ОБЩИЕ ЗНАЧЕНИЯ'!A:D,4,FALSE)</f>
        <v>10208.4</v>
      </c>
      <c r="D20" s="1" t="s">
        <v>58</v>
      </c>
    </row>
    <row r="21" spans="1:4">
      <c r="A21" s="31" t="s">
        <v>39</v>
      </c>
      <c r="B21" s="24">
        <f>VLOOKUP(A21,'ОБЩИЕ ЗНАЧЕНИЯ'!A:D,2,FALSE)</f>
        <v>340</v>
      </c>
      <c r="C21" s="24">
        <f>VLOOKUP(A21,'ОБЩИЕ ЗНАЧЕНИЯ'!A:D,4,FALSE)</f>
        <v>750</v>
      </c>
      <c r="D21" s="1" t="s">
        <v>58</v>
      </c>
    </row>
    <row r="22" spans="1:4">
      <c r="A22" s="31" t="s">
        <v>65</v>
      </c>
      <c r="B22" s="24">
        <f>VLOOKUP(A22,'ОБЩИЕ ЗНАЧЕНИЯ'!A:D,2,FALSE)</f>
        <v>440</v>
      </c>
      <c r="C22" s="24">
        <f>VLOOKUP(A22,'ОБЩИЕ ЗНАЧЕНИЯ'!A:D,4,FALSE)</f>
        <v>750</v>
      </c>
      <c r="D22" s="1" t="s">
        <v>58</v>
      </c>
    </row>
    <row r="23" spans="1:4">
      <c r="A23" s="31" t="s">
        <v>180</v>
      </c>
      <c r="B23" s="24">
        <f>VLOOKUP(A23,'ОБЩИЕ ЗНАЧЕНИЯ'!A:D,2,FALSE)</f>
        <v>857</v>
      </c>
      <c r="C23" s="24">
        <f>VLOOKUP(A23,'ОБЩИЕ ЗНАЧЕНИЯ'!A:D,4,FALSE)</f>
        <v>1725.6</v>
      </c>
      <c r="D23" s="1" t="s">
        <v>58</v>
      </c>
    </row>
    <row r="24" spans="1:4">
      <c r="A24" s="31" t="s">
        <v>40</v>
      </c>
      <c r="B24" s="24">
        <f>VLOOKUP(A24,'ОБЩИЕ ЗНАЧЕНИЯ'!A:D,2,FALSE)</f>
        <v>400</v>
      </c>
      <c r="C24" s="24">
        <f>VLOOKUP(A24,'ОБЩИЕ ЗНАЧЕНИЯ'!A:D,4,FALSE)</f>
        <v>610.79999999999995</v>
      </c>
      <c r="D24" s="1" t="s">
        <v>58</v>
      </c>
    </row>
    <row r="25" spans="1:4">
      <c r="A25" s="31" t="s">
        <v>67</v>
      </c>
      <c r="B25" s="24">
        <f>VLOOKUP(A25,'ОБЩИЕ ЗНАЧЕНИЯ'!A:D,2,FALSE)</f>
        <v>2634</v>
      </c>
      <c r="C25" s="24">
        <f>VLOOKUP(A25,'ОБЩИЕ ЗНАЧЕНИЯ'!A:D,4,FALSE)</f>
        <v>610.79999999999995</v>
      </c>
      <c r="D25" s="1" t="s">
        <v>58</v>
      </c>
    </row>
    <row r="26" spans="1:4">
      <c r="A26" s="31" t="s">
        <v>41</v>
      </c>
      <c r="B26" s="24">
        <f>VLOOKUP(A26,'ОБЩИЕ ЗНАЧЕНИЯ'!A:D,2,FALSE)</f>
        <v>710</v>
      </c>
      <c r="C26" s="24">
        <f>VLOOKUP(A26,'ОБЩИЕ ЗНАЧЕНИЯ'!A:D,4,FALSE)</f>
        <v>1725.6</v>
      </c>
      <c r="D26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D19"/>
  <sheetViews>
    <sheetView workbookViewId="0">
      <selection activeCell="E17" sqref="E17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175</v>
      </c>
      <c r="D1" s="1" t="s">
        <v>54</v>
      </c>
    </row>
    <row r="2" spans="1:4">
      <c r="D2" s="1" t="s">
        <v>81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'Вар4(2)'!A5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'Вар4(2)'!A6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'Вар4(2)'!A7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'Вар4(2)'!A8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'Вар4(2)'!A9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8" t="s">
        <v>34</v>
      </c>
      <c r="B10" s="29"/>
      <c r="C10" s="29"/>
    </row>
    <row r="11" spans="1:4">
      <c r="A11" s="27" t="s">
        <v>29</v>
      </c>
      <c r="B11" s="27" t="s">
        <v>172</v>
      </c>
      <c r="C11" s="27" t="s">
        <v>173</v>
      </c>
    </row>
    <row r="12" spans="1:4">
      <c r="A12" s="23" t="s">
        <v>57</v>
      </c>
      <c r="B12" s="24">
        <f>VLOOKUP(A12,'ОБЩИЕ ЗНАЧЕНИЯ'!A:D,2,FALSE)</f>
        <v>2250</v>
      </c>
      <c r="C12" s="24">
        <f>VLOOKUP(Вар1!A12,'ОБЩИЕ ЗНАЧЕНИЯ'!A:D,4,FALSE)</f>
        <v>7550.4</v>
      </c>
      <c r="D12" s="1" t="s">
        <v>58</v>
      </c>
    </row>
    <row r="13" spans="1:4">
      <c r="A13" s="23" t="s">
        <v>36</v>
      </c>
      <c r="B13" s="24">
        <f>VLOOKUP(Вар1!A13,'ОБЩИЕ ЗНАЧЕНИЯ'!A:D,2,FALSE)</f>
        <v>3400</v>
      </c>
      <c r="C13" s="24">
        <f>VLOOKUP(Вар1!A13,'ОБЩИЕ ЗНАЧЕНИЯ'!A:D,4,FALSE)</f>
        <v>4249.2</v>
      </c>
      <c r="D13" s="1" t="s">
        <v>58</v>
      </c>
    </row>
    <row r="14" spans="1:4">
      <c r="A14" s="23" t="s">
        <v>37</v>
      </c>
      <c r="B14" s="24">
        <f>VLOOKUP(Вар1!A14,'ОБЩИЕ ЗНАЧЕНИЯ'!A:D,2,FALSE)</f>
        <v>3400</v>
      </c>
      <c r="C14" s="24">
        <f>VLOOKUP(Вар1!A14,'ОБЩИЕ ЗНАЧЕНИЯ'!A:D,4,FALSE)</f>
        <v>4249.2</v>
      </c>
      <c r="D14" s="1" t="s">
        <v>58</v>
      </c>
    </row>
    <row r="15" spans="1:4">
      <c r="A15" s="23" t="s">
        <v>38</v>
      </c>
      <c r="B15" s="24">
        <f>VLOOKUP(Вар1!A15,'ОБЩИЕ ЗНАЧЕНИЯ'!A:D,2,FALSE)</f>
        <v>2000</v>
      </c>
      <c r="C15" s="24">
        <f>VLOOKUP(Вар1!A15,'ОБЩИЕ ЗНАЧЕНИЯ'!A:D,4,FALSE)</f>
        <v>10208.4</v>
      </c>
      <c r="D15" s="1" t="s">
        <v>58</v>
      </c>
    </row>
    <row r="16" spans="1:4">
      <c r="A16" s="23" t="s">
        <v>39</v>
      </c>
      <c r="B16" s="24">
        <f>VLOOKUP(Вар1!A16,'ОБЩИЕ ЗНАЧЕНИЯ'!A:D,2,FALSE)</f>
        <v>340</v>
      </c>
      <c r="C16" s="24">
        <f>VLOOKUP(Вар1!A16,'ОБЩИЕ ЗНАЧЕНИЯ'!A:D,4,FALSE)</f>
        <v>750</v>
      </c>
      <c r="D16" s="1" t="s">
        <v>58</v>
      </c>
    </row>
    <row r="17" spans="1:4">
      <c r="A17" s="23" t="s">
        <v>59</v>
      </c>
      <c r="B17" s="24">
        <f>VLOOKUP(Вар1!A17,'ОБЩИЕ ЗНАЧЕНИЯ'!A:D,2,FALSE)</f>
        <v>510</v>
      </c>
      <c r="C17" s="24">
        <f>VLOOKUP(Вар1!A17,'ОБЩИЕ ЗНАЧЕНИЯ'!A:D,4,FALSE)</f>
        <v>1725.6</v>
      </c>
      <c r="D17" s="1" t="s">
        <v>58</v>
      </c>
    </row>
    <row r="18" spans="1:4">
      <c r="A18" s="23" t="s">
        <v>40</v>
      </c>
      <c r="B18" s="24">
        <f>VLOOKUP(Вар1!A18,'ОБЩИЕ ЗНАЧЕНИЯ'!A:D,2,FALSE)</f>
        <v>400</v>
      </c>
      <c r="C18" s="24">
        <f>VLOOKUP(Вар1!A18,'ОБЩИЕ ЗНАЧЕНИЯ'!A:D,4,FALSE)</f>
        <v>610.79999999999995</v>
      </c>
      <c r="D18" s="1" t="s">
        <v>58</v>
      </c>
    </row>
    <row r="19" spans="1:4">
      <c r="A19" s="23" t="s">
        <v>60</v>
      </c>
      <c r="B19" s="24">
        <f>VLOOKUP(Вар1!A19,'ОБЩИЕ ЗНАЧЕНИЯ'!A:D,2,FALSE)</f>
        <v>320</v>
      </c>
      <c r="C19" s="24">
        <f>VLOOKUP(Вар1!A19,'ОБЩИЕ ЗНАЧЕНИЯ'!A:D,4,FALSE)</f>
        <v>750</v>
      </c>
      <c r="D19" s="1" t="s">
        <v>58</v>
      </c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D26"/>
  <sheetViews>
    <sheetView workbookViewId="0"/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82</v>
      </c>
      <c r="D1" s="1" t="s">
        <v>54</v>
      </c>
    </row>
    <row r="2" spans="1:4">
      <c r="D2" s="1" t="s">
        <v>83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ЗНАЧЕНИЯ'!A15</f>
        <v>Водонагреватель проточный Ariston Fast Evo 14C 24 кВт закрытая камера сгорания</v>
      </c>
      <c r="B10" s="24">
        <f>'ОБЩИЕ ЗНАЧЕНИЯ'!B15</f>
        <v>20250</v>
      </c>
      <c r="C10" s="24">
        <f>'ОБЩИЕ ЗНАЧЕНИЯ'!D15</f>
        <v>7232.4</v>
      </c>
      <c r="D10" s="1" t="s">
        <v>63</v>
      </c>
    </row>
    <row r="11" spans="1:4">
      <c r="A11" s="22" t="str">
        <f>'ОБЩИЕ ЗНАЧЕНИЯ'!A16</f>
        <v>Водонагреватель проточный Bosch WR 10-2 P23, GWH 10-2 CO P 7701331615 откр. кам. сгорания</v>
      </c>
      <c r="B11" s="24">
        <f>'ОБЩИЕ ЗНАЧЕНИЯ'!B16</f>
        <v>13979</v>
      </c>
      <c r="C11" s="24">
        <f>'ОБЩИЕ ЗНАЧЕНИЯ'!D16</f>
        <v>7232.4</v>
      </c>
      <c r="D11" s="1" t="s">
        <v>63</v>
      </c>
    </row>
    <row r="12" spans="1:4">
      <c r="A12" s="22" t="str">
        <f>'ОБЩИЕ ЗНАЧЕНИЯ'!A17</f>
        <v>Водонагреватель проточный Neva 4510 30594 закрытая камера сгорания</v>
      </c>
      <c r="B12" s="24">
        <f>'ОБЩИЕ ЗНАЧЕНИЯ'!B17</f>
        <v>13600</v>
      </c>
      <c r="C12" s="24">
        <f>'ОБЩИЕ ЗНАЧЕНИЯ'!D17</f>
        <v>7232.4</v>
      </c>
      <c r="D12" s="1" t="s">
        <v>63</v>
      </c>
    </row>
    <row r="13" spans="1:4">
      <c r="A13" s="22" t="str">
        <f>'ОБЩИЕ ЗНАЧЕНИЯ'!A18</f>
        <v>Водонагреватель проточный Baxi SIG-2 11i 7219087 открытая камера сгорания</v>
      </c>
      <c r="B13" s="24">
        <f>'ОБЩИЕ ЗНАЧЕНИЯ'!B18</f>
        <v>16289</v>
      </c>
      <c r="C13" s="24">
        <f>'ОБЩИЕ ЗНАЧЕНИЯ'!D18</f>
        <v>7232.4</v>
      </c>
      <c r="D13" s="1" t="s">
        <v>63</v>
      </c>
    </row>
    <row r="14" spans="1:4">
      <c r="A14" s="22" t="str">
        <f>'ОБЩИЕ ЗНАЧЕНИЯ'!A19</f>
        <v>Водонагреватель проточный Bosch WR 13-2 P23, GWH 13-2 CO P 7702331716 открытая камера сгорания</v>
      </c>
      <c r="B14" s="24">
        <f>'ОБЩИЕ ЗНАЧЕНИЯ'!B19</f>
        <v>20250</v>
      </c>
      <c r="C14" s="24">
        <f>'ОБЩИЕ ЗНАЧЕНИЯ'!D19</f>
        <v>7232.4</v>
      </c>
      <c r="D14" s="1" t="s">
        <v>63</v>
      </c>
    </row>
    <row r="15" spans="1:4">
      <c r="A15" s="28" t="s">
        <v>34</v>
      </c>
      <c r="B15" s="29"/>
      <c r="C15" s="29"/>
    </row>
    <row r="16" spans="1:4">
      <c r="A16" s="27" t="s">
        <v>29</v>
      </c>
      <c r="B16" s="27" t="s">
        <v>172</v>
      </c>
      <c r="C16" s="27" t="s">
        <v>173</v>
      </c>
    </row>
    <row r="17" spans="1:4">
      <c r="A17" s="23" t="s">
        <v>64</v>
      </c>
      <c r="B17" s="24">
        <f>VLOOKUP(A17,'ОБЩИЕ ЗНАЧЕНИЯ'!A:D,2,FALSE)</f>
        <v>3500</v>
      </c>
      <c r="C17" s="24">
        <f>VLOOKUP(A17,'ОБЩИЕ ЗНАЧЕНИЯ'!A:D,4,FALSE)</f>
        <v>7550.4</v>
      </c>
      <c r="D17" s="1" t="s">
        <v>58</v>
      </c>
    </row>
    <row r="18" spans="1:4">
      <c r="A18" s="23" t="s">
        <v>36</v>
      </c>
      <c r="B18" s="24">
        <f>VLOOKUP(A18,'ОБЩИЕ ЗНАЧЕНИЯ'!A:D,2,FALSE)</f>
        <v>3400</v>
      </c>
      <c r="C18" s="24">
        <f>VLOOKUP(A18,'ОБЩИЕ ЗНАЧЕНИЯ'!A:D,4,FALSE)</f>
        <v>4249.2</v>
      </c>
      <c r="D18" s="1" t="s">
        <v>58</v>
      </c>
    </row>
    <row r="19" spans="1:4">
      <c r="A19" s="23" t="s">
        <v>37</v>
      </c>
      <c r="B19" s="24">
        <f>VLOOKUP(A19,'ОБЩИЕ ЗНАЧЕНИЯ'!A:D,2,FALSE)</f>
        <v>3400</v>
      </c>
      <c r="C19" s="24">
        <f>VLOOKUP(A19,'ОБЩИЕ ЗНАЧЕНИЯ'!A:D,4,FALSE)</f>
        <v>4249.2</v>
      </c>
      <c r="D19" s="1" t="s">
        <v>58</v>
      </c>
    </row>
    <row r="20" spans="1:4">
      <c r="A20" s="23" t="s">
        <v>38</v>
      </c>
      <c r="B20" s="24">
        <f>VLOOKUP(A20,'ОБЩИЕ ЗНАЧЕНИЯ'!A:D,2,FALSE)</f>
        <v>2000</v>
      </c>
      <c r="C20" s="24">
        <f>VLOOKUP(A20,'ОБЩИЕ ЗНАЧЕНИЯ'!A:D,4,FALSE)</f>
        <v>10208.4</v>
      </c>
      <c r="D20" s="1" t="s">
        <v>58</v>
      </c>
    </row>
    <row r="21" spans="1:4">
      <c r="A21" s="23" t="s">
        <v>39</v>
      </c>
      <c r="B21" s="24">
        <f>VLOOKUP(A21,'ОБЩИЕ ЗНАЧЕНИЯ'!A:D,2,FALSE)</f>
        <v>340</v>
      </c>
      <c r="C21" s="24">
        <f>VLOOKUP(A21,'ОБЩИЕ ЗНАЧЕНИЯ'!A:D,4,FALSE)</f>
        <v>750</v>
      </c>
      <c r="D21" s="1" t="s">
        <v>58</v>
      </c>
    </row>
    <row r="22" spans="1:4">
      <c r="A22" s="23" t="s">
        <v>65</v>
      </c>
      <c r="B22" s="24">
        <f>VLOOKUP(A22,'ОБЩИЕ ЗНАЧЕНИЯ'!A:D,2,FALSE)</f>
        <v>440</v>
      </c>
      <c r="C22" s="24">
        <f>VLOOKUP(A22,'ОБЩИЕ ЗНАЧЕНИЯ'!A:D,4,FALSE)</f>
        <v>750</v>
      </c>
      <c r="D22" s="1" t="s">
        <v>58</v>
      </c>
    </row>
    <row r="23" spans="1:4">
      <c r="A23" s="23" t="s">
        <v>66</v>
      </c>
      <c r="B23" s="24">
        <f>VLOOKUP(A23,'ОБЩИЕ ЗНАЧЕНИЯ'!A:D,2,FALSE)</f>
        <v>1020</v>
      </c>
      <c r="C23" s="24">
        <f>VLOOKUP(A23,'ОБЩИЕ ЗНАЧЕНИЯ'!A:D,4,FALSE)</f>
        <v>3451.2</v>
      </c>
      <c r="D23" s="1" t="s">
        <v>58</v>
      </c>
    </row>
    <row r="24" spans="1:4">
      <c r="A24" s="23" t="s">
        <v>40</v>
      </c>
      <c r="B24" s="24">
        <f>VLOOKUP(A24,'ОБЩИЕ ЗНАЧЕНИЯ'!A:D,2,FALSE)</f>
        <v>400</v>
      </c>
      <c r="C24" s="24">
        <f>VLOOKUP(A24,'ОБЩИЕ ЗНАЧЕНИЯ'!A:D,4,FALSE)</f>
        <v>610.79999999999995</v>
      </c>
      <c r="D24" s="1" t="s">
        <v>58</v>
      </c>
    </row>
    <row r="25" spans="1:4">
      <c r="A25" s="23" t="s">
        <v>67</v>
      </c>
      <c r="B25" s="24">
        <f>VLOOKUP(A25,'ОБЩИЕ ЗНАЧЕНИЯ'!A:D,2,FALSE)</f>
        <v>2634</v>
      </c>
      <c r="C25" s="24">
        <f>VLOOKUP(A25,'ОБЩИЕ ЗНАЧЕНИЯ'!A:D,4,FALSE)</f>
        <v>610.79999999999995</v>
      </c>
      <c r="D25" s="1" t="s">
        <v>58</v>
      </c>
    </row>
    <row r="26" spans="1:4">
      <c r="A26" s="23" t="s">
        <v>60</v>
      </c>
      <c r="B26" s="24">
        <f>VLOOKUP(A26,'ОБЩИЕ ЗНАЧЕНИЯ'!A:D,2,FALSE)</f>
        <v>320</v>
      </c>
      <c r="C26" s="24">
        <f>VLOOKUP(A26,'ОБЩИЕ ЗНАЧЕНИЯ'!A:D,4,FALSE)</f>
        <v>750</v>
      </c>
      <c r="D26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D26"/>
  <sheetViews>
    <sheetView workbookViewId="0">
      <selection activeCell="C1" sqref="C1:E1048576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84</v>
      </c>
      <c r="D1" s="1" t="s">
        <v>54</v>
      </c>
    </row>
    <row r="2" spans="1:4">
      <c r="D2" s="1" t="s">
        <v>85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ЗНАЧЕНИЯ'!A15</f>
        <v>Водонагреватель проточный Ariston Fast Evo 14C 24 кВт закрытая камера сгорания</v>
      </c>
      <c r="B10" s="24">
        <f>'ОБЩИЕ ЗНАЧЕНИЯ'!B15</f>
        <v>20250</v>
      </c>
      <c r="C10" s="24">
        <f>'ОБЩИЕ ЗНАЧЕНИЯ'!D15</f>
        <v>7232.4</v>
      </c>
      <c r="D10" s="1" t="s">
        <v>63</v>
      </c>
    </row>
    <row r="11" spans="1:4">
      <c r="A11" s="22" t="str">
        <f>'ОБЩИЕ ЗНАЧЕНИЯ'!A16</f>
        <v>Водонагреватель проточный Bosch WR 10-2 P23, GWH 10-2 CO P 7701331615 откр. кам. сгорания</v>
      </c>
      <c r="B11" s="24">
        <f>'ОБЩИЕ ЗНАЧЕНИЯ'!B16</f>
        <v>13979</v>
      </c>
      <c r="C11" s="24">
        <f>'ОБЩИЕ ЗНАЧЕНИЯ'!D16</f>
        <v>7232.4</v>
      </c>
      <c r="D11" s="1" t="s">
        <v>63</v>
      </c>
    </row>
    <row r="12" spans="1:4">
      <c r="A12" s="22" t="str">
        <f>'ОБЩИЕ ЗНАЧЕНИЯ'!A17</f>
        <v>Водонагреватель проточный Neva 4510 30594 закрытая камера сгорания</v>
      </c>
      <c r="B12" s="24">
        <f>'ОБЩИЕ ЗНАЧЕНИЯ'!B17</f>
        <v>13600</v>
      </c>
      <c r="C12" s="24">
        <f>'ОБЩИЕ ЗНАЧЕНИЯ'!D17</f>
        <v>7232.4</v>
      </c>
      <c r="D12" s="1" t="s">
        <v>63</v>
      </c>
    </row>
    <row r="13" spans="1:4">
      <c r="A13" s="22" t="str">
        <f>'ОБЩИЕ ЗНАЧЕНИЯ'!A18</f>
        <v>Водонагреватель проточный Baxi SIG-2 11i 7219087 открытая камера сгорания</v>
      </c>
      <c r="B13" s="24">
        <f>'ОБЩИЕ ЗНАЧЕНИЯ'!B18</f>
        <v>16289</v>
      </c>
      <c r="C13" s="24">
        <f>'ОБЩИЕ ЗНАЧЕНИЯ'!D18</f>
        <v>7232.4</v>
      </c>
      <c r="D13" s="1" t="s">
        <v>63</v>
      </c>
    </row>
    <row r="14" spans="1:4">
      <c r="A14" s="22" t="str">
        <f>'ОБЩИЕ ЗНАЧЕНИЯ'!A19</f>
        <v>Водонагреватель проточный Bosch WR 13-2 P23, GWH 13-2 CO P 7702331716 открытая камера сгорания</v>
      </c>
      <c r="B14" s="24">
        <f>'ОБЩИЕ ЗНАЧЕНИЯ'!B19</f>
        <v>20250</v>
      </c>
      <c r="C14" s="24">
        <f>'ОБЩИЕ ЗНАЧЕНИЯ'!D19</f>
        <v>7232.4</v>
      </c>
      <c r="D14" s="1" t="s">
        <v>63</v>
      </c>
    </row>
    <row r="15" spans="1:4">
      <c r="A15" s="28" t="s">
        <v>34</v>
      </c>
      <c r="B15" s="29"/>
      <c r="C15" s="29"/>
    </row>
    <row r="16" spans="1:4">
      <c r="A16" s="27" t="s">
        <v>29</v>
      </c>
      <c r="B16" s="27" t="s">
        <v>172</v>
      </c>
      <c r="C16" s="27" t="s">
        <v>173</v>
      </c>
    </row>
    <row r="17" spans="1:4">
      <c r="A17" s="23" t="s">
        <v>64</v>
      </c>
      <c r="B17" s="24">
        <f>VLOOKUP(A17,'ОБЩИЕ ЗНАЧЕНИЯ'!A:D,2,FALSE)</f>
        <v>3500</v>
      </c>
      <c r="C17" s="24">
        <f>VLOOKUP(A17,'ОБЩИЕ ЗНАЧЕНИЯ'!A:D,4,FALSE)</f>
        <v>7550.4</v>
      </c>
      <c r="D17" s="1" t="s">
        <v>58</v>
      </c>
    </row>
    <row r="18" spans="1:4">
      <c r="A18" s="23" t="s">
        <v>70</v>
      </c>
      <c r="B18" s="24">
        <f>VLOOKUP(A18,'ОБЩИЕ ЗНАЧЕНИЯ'!A:D,2,FALSE)</f>
        <v>6800</v>
      </c>
      <c r="C18" s="24">
        <f>VLOOKUP(A18,'ОБЩИЕ ЗНАЧЕНИЯ'!A:D,4,FALSE)</f>
        <v>8498.4</v>
      </c>
      <c r="D18" s="1" t="s">
        <v>58</v>
      </c>
    </row>
    <row r="19" spans="1:4">
      <c r="A19" s="23" t="s">
        <v>71</v>
      </c>
      <c r="B19" s="24">
        <f>VLOOKUP(A19,'ОБЩИЕ ЗНАЧЕНИЯ'!A:D,2,FALSE)</f>
        <v>6800</v>
      </c>
      <c r="C19" s="24">
        <f>VLOOKUP(A19,'ОБЩИЕ ЗНАЧЕНИЯ'!A:D,4,FALSE)</f>
        <v>8498.4</v>
      </c>
      <c r="D19" s="1" t="s">
        <v>58</v>
      </c>
    </row>
    <row r="20" spans="1:4">
      <c r="A20" s="23" t="s">
        <v>38</v>
      </c>
      <c r="B20" s="24">
        <f>VLOOKUP(A20,'ОБЩИЕ ЗНАЧЕНИЯ'!A:D,2,FALSE)</f>
        <v>2000</v>
      </c>
      <c r="C20" s="24">
        <f>VLOOKUP(A20,'ОБЩИЕ ЗНАЧЕНИЯ'!A:D,4,FALSE)</f>
        <v>10208.4</v>
      </c>
      <c r="D20" s="1" t="s">
        <v>58</v>
      </c>
    </row>
    <row r="21" spans="1:4">
      <c r="A21" s="23" t="s">
        <v>39</v>
      </c>
      <c r="B21" s="24">
        <f>VLOOKUP(A21,'ОБЩИЕ ЗНАЧЕНИЯ'!A:D,2,FALSE)</f>
        <v>340</v>
      </c>
      <c r="C21" s="24">
        <f>VLOOKUP(A21,'ОБЩИЕ ЗНАЧЕНИЯ'!A:D,4,FALSE)</f>
        <v>750</v>
      </c>
      <c r="D21" s="1" t="s">
        <v>58</v>
      </c>
    </row>
    <row r="22" spans="1:4">
      <c r="A22" s="23" t="s">
        <v>65</v>
      </c>
      <c r="B22" s="24">
        <f>VLOOKUP(A22,'ОБЩИЕ ЗНАЧЕНИЯ'!A:D,2,FALSE)</f>
        <v>440</v>
      </c>
      <c r="C22" s="24">
        <f>VLOOKUP(A22,'ОБЩИЕ ЗНАЧЕНИЯ'!A:D,4,FALSE)</f>
        <v>750</v>
      </c>
      <c r="D22" s="1" t="s">
        <v>58</v>
      </c>
    </row>
    <row r="23" spans="1:4">
      <c r="A23" s="23" t="s">
        <v>66</v>
      </c>
      <c r="B23" s="24">
        <f>VLOOKUP(A23,'ОБЩИЕ ЗНАЧЕНИЯ'!A:D,2,FALSE)</f>
        <v>1020</v>
      </c>
      <c r="C23" s="24">
        <f>VLOOKUP(A23,'ОБЩИЕ ЗНАЧЕНИЯ'!A:D,4,FALSE)</f>
        <v>3451.2</v>
      </c>
      <c r="D23" s="1" t="s">
        <v>58</v>
      </c>
    </row>
    <row r="24" spans="1:4">
      <c r="A24" s="23" t="s">
        <v>40</v>
      </c>
      <c r="B24" s="24">
        <f>VLOOKUP(A24,'ОБЩИЕ ЗНАЧЕНИЯ'!A:D,2,FALSE)</f>
        <v>400</v>
      </c>
      <c r="C24" s="24">
        <f>VLOOKUP(A24,'ОБЩИЕ ЗНАЧЕНИЯ'!A:D,4,FALSE)</f>
        <v>610.79999999999995</v>
      </c>
      <c r="D24" s="1" t="s">
        <v>58</v>
      </c>
    </row>
    <row r="25" spans="1:4">
      <c r="A25" s="23" t="s">
        <v>67</v>
      </c>
      <c r="B25" s="24">
        <f>VLOOKUP(A25,'ОБЩИЕ ЗНАЧЕНИЯ'!A:D,2,FALSE)</f>
        <v>2634</v>
      </c>
      <c r="C25" s="24">
        <f>VLOOKUP(A25,'ОБЩИЕ ЗНАЧЕНИЯ'!A:D,4,FALSE)</f>
        <v>610.79999999999995</v>
      </c>
      <c r="D25" s="1" t="s">
        <v>58</v>
      </c>
    </row>
    <row r="26" spans="1:4">
      <c r="A26" s="23" t="s">
        <v>60</v>
      </c>
      <c r="B26" s="24">
        <f>VLOOKUP(A26,'ОБЩИЕ ЗНАЧЕНИЯ'!A:D,2,FALSE)</f>
        <v>320</v>
      </c>
      <c r="C26" s="24">
        <f>VLOOKUP(A26,'ОБЩИЕ ЗНАЧЕНИЯ'!A:D,4,FALSE)</f>
        <v>750</v>
      </c>
      <c r="D26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D31"/>
  <sheetViews>
    <sheetView workbookViewId="0">
      <selection activeCell="C8" sqref="C8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196</v>
      </c>
      <c r="D1" s="1" t="s">
        <v>54</v>
      </c>
    </row>
    <row r="2" spans="1:4">
      <c r="D2" s="1" t="s">
        <v>201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ЗНАЧЕНИЯ'!A15</f>
        <v>Водонагреватель проточный Ariston Fast Evo 14C 24 кВт закрытая камера сгорания</v>
      </c>
      <c r="B10" s="24">
        <f>'ОБЩИЕ ЗНАЧЕНИЯ'!B15</f>
        <v>20250</v>
      </c>
      <c r="C10" s="24">
        <f>'ОБЩИЕ ЗНАЧЕНИЯ'!D15</f>
        <v>7232.4</v>
      </c>
      <c r="D10" s="1" t="s">
        <v>63</v>
      </c>
    </row>
    <row r="11" spans="1:4">
      <c r="A11" s="22" t="str">
        <f>'ОБЩИЕ ЗНАЧЕНИЯ'!A16</f>
        <v>Водонагреватель проточный Bosch WR 10-2 P23, GWH 10-2 CO P 7701331615 откр. кам. сгорания</v>
      </c>
      <c r="B11" s="24">
        <f>'ОБЩИЕ ЗНАЧЕНИЯ'!B16</f>
        <v>13979</v>
      </c>
      <c r="C11" s="24">
        <f>'ОБЩИЕ ЗНАЧЕНИЯ'!D16</f>
        <v>7232.4</v>
      </c>
      <c r="D11" s="1" t="s">
        <v>63</v>
      </c>
    </row>
    <row r="12" spans="1:4">
      <c r="A12" s="22" t="str">
        <f>'ОБЩИЕ ЗНАЧЕНИЯ'!A17</f>
        <v>Водонагреватель проточный Neva 4510 30594 закрытая камера сгорания</v>
      </c>
      <c r="B12" s="24">
        <f>'ОБЩИЕ ЗНАЧЕНИЯ'!B17</f>
        <v>13600</v>
      </c>
      <c r="C12" s="24">
        <f>'ОБЩИЕ ЗНАЧЕНИЯ'!D17</f>
        <v>7232.4</v>
      </c>
      <c r="D12" s="1" t="s">
        <v>63</v>
      </c>
    </row>
    <row r="13" spans="1:4">
      <c r="A13" s="22" t="str">
        <f>'ОБЩИЕ ЗНАЧЕНИЯ'!A18</f>
        <v>Водонагреватель проточный Baxi SIG-2 11i 7219087 открытая камера сгорания</v>
      </c>
      <c r="B13" s="24">
        <f>'ОБЩИЕ ЗНАЧЕНИЯ'!B18</f>
        <v>16289</v>
      </c>
      <c r="C13" s="24">
        <f>'ОБЩИЕ ЗНАЧЕНИЯ'!D18</f>
        <v>7232.4</v>
      </c>
      <c r="D13" s="1" t="s">
        <v>63</v>
      </c>
    </row>
    <row r="14" spans="1:4">
      <c r="A14" s="22" t="str">
        <f>'ОБЩИЕ ЗНАЧЕНИЯ'!A19</f>
        <v>Водонагреватель проточный Bosch WR 13-2 P23, GWH 13-2 CO P 7702331716 открытая камера сгорания</v>
      </c>
      <c r="B14" s="24">
        <f>'ОБЩИЕ ЗНАЧЕНИЯ'!B19</f>
        <v>20250</v>
      </c>
      <c r="C14" s="24">
        <f>'ОБЩИЕ ЗНАЧЕНИЯ'!D19</f>
        <v>7232.4</v>
      </c>
      <c r="D14" s="1" t="s">
        <v>63</v>
      </c>
    </row>
    <row r="15" spans="1:4">
      <c r="A15" s="22" t="str">
        <f>'ОБЩИЕ ЗНАЧЕНИЯ'!A30</f>
        <v>Напольный газовый котел Baxi SLIM 1.230 FiN одноконт. напол. закр.</v>
      </c>
      <c r="B15" s="24">
        <f>'ОБЩИЕ ЗНАЧЕНИЯ'!B30</f>
        <v>109870</v>
      </c>
      <c r="C15" s="24">
        <f>'ОБЩИЕ ЗНАЧЕНИЯ'!C30</f>
        <v>0</v>
      </c>
      <c r="D15" s="1" t="s">
        <v>74</v>
      </c>
    </row>
    <row r="16" spans="1:4">
      <c r="A16" s="22" t="str">
        <f>'ОБЩИЕ ЗНАЧЕНИЯ'!A31</f>
        <v>Напольный газовый котел Baxi SLIM 1.230 i одноконт. напол. откр.</v>
      </c>
      <c r="B16" s="24">
        <f>'ОБЩИЕ ЗНАЧЕНИЯ'!B31</f>
        <v>98822</v>
      </c>
      <c r="C16" s="24">
        <f>'ОБЩИЕ ЗНАЧЕНИЯ'!C31</f>
        <v>0</v>
      </c>
      <c r="D16" s="1" t="s">
        <v>74</v>
      </c>
    </row>
    <row r="17" spans="1:4">
      <c r="A17" s="22" t="str">
        <f>'ОБЩИЕ ЗНАЧЕНИЯ'!A32</f>
        <v>Напольный газовый котел Baxi SLIM 1.150 i одноконт. напол. откр.</v>
      </c>
      <c r="B17" s="24">
        <f>'ОБЩИЕ ЗНАЧЕНИЯ'!B32</f>
        <v>91863</v>
      </c>
      <c r="C17" s="24">
        <f>'ОБЩИЕ ЗНАЧЕНИЯ'!C32</f>
        <v>0</v>
      </c>
      <c r="D17" s="1" t="s">
        <v>74</v>
      </c>
    </row>
    <row r="18" spans="1:4">
      <c r="A18" s="22" t="str">
        <f>'ОБЩИЕ ЗНАЧЕНИЯ'!A33</f>
        <v>Настенный газовый котел BAXI LUNA-3 Comfort 1.310 Fi настен. однок. закр.</v>
      </c>
      <c r="B18" s="24">
        <f>'ОБЩИЕ ЗНАЧЕНИЯ'!B33</f>
        <v>70376</v>
      </c>
      <c r="C18" s="24">
        <f>'ОБЩИЕ ЗНАЧЕНИЯ'!C33</f>
        <v>0</v>
      </c>
      <c r="D18" s="1" t="s">
        <v>74</v>
      </c>
    </row>
    <row r="19" spans="1:4">
      <c r="A19" s="22" t="str">
        <f>'ОБЩИЕ ЗНАЧЕНИЯ'!A34</f>
        <v>Настенный газовый котел BAXI LUNA-3 Comfort 1.240 i настен. однок. откр.</v>
      </c>
      <c r="B19" s="24">
        <f>'ОБЩИЕ ЗНАЧЕНИЯ'!B34</f>
        <v>60546</v>
      </c>
      <c r="C19" s="24">
        <f>'ОБЩИЕ ЗНАЧЕНИЯ'!C34</f>
        <v>0</v>
      </c>
      <c r="D19" s="1" t="s">
        <v>74</v>
      </c>
    </row>
    <row r="20" spans="1:4">
      <c r="A20" s="28" t="s">
        <v>34</v>
      </c>
      <c r="B20" s="29"/>
      <c r="C20" s="29"/>
    </row>
    <row r="21" spans="1:4">
      <c r="A21" s="27" t="s">
        <v>29</v>
      </c>
      <c r="B21" s="27" t="s">
        <v>172</v>
      </c>
      <c r="C21" s="27" t="s">
        <v>173</v>
      </c>
    </row>
    <row r="22" spans="1:4">
      <c r="A22" s="23" t="s">
        <v>35</v>
      </c>
      <c r="B22" s="24">
        <f>VLOOKUP(A22,'ОБЩИЕ ЗНАЧЕНИЯ'!A:D,2,FALSE)</f>
        <v>6500</v>
      </c>
      <c r="C22" s="24">
        <f>VLOOKUP(A22,'ОБЩИЕ ЗНАЧЕНИЯ'!A:D,4,FALSE)</f>
        <v>7550.4</v>
      </c>
      <c r="D22" s="1" t="s">
        <v>58</v>
      </c>
    </row>
    <row r="23" spans="1:4">
      <c r="A23" s="23" t="s">
        <v>36</v>
      </c>
      <c r="B23" s="24">
        <f>VLOOKUP(A23,'ОБЩИЕ ЗНАЧЕНИЯ'!A:D,2,FALSE)</f>
        <v>3400</v>
      </c>
      <c r="C23" s="24">
        <f>VLOOKUP(A23,'ОБЩИЕ ЗНАЧЕНИЯ'!A:D,4,FALSE)</f>
        <v>4249.2</v>
      </c>
      <c r="D23" s="1" t="s">
        <v>58</v>
      </c>
    </row>
    <row r="24" spans="1:4">
      <c r="A24" s="23" t="s">
        <v>37</v>
      </c>
      <c r="B24" s="24">
        <f>VLOOKUP(A24,'ОБЩИЕ ЗНАЧЕНИЯ'!A:D,2,FALSE)</f>
        <v>3400</v>
      </c>
      <c r="C24" s="24">
        <f>VLOOKUP(A24,'ОБЩИЕ ЗНАЧЕНИЯ'!A:D,4,FALSE)</f>
        <v>4249.2</v>
      </c>
      <c r="D24" s="1" t="s">
        <v>58</v>
      </c>
    </row>
    <row r="25" spans="1:4">
      <c r="A25" s="23" t="s">
        <v>38</v>
      </c>
      <c r="B25" s="24">
        <f>VLOOKUP(A25,'ОБЩИЕ ЗНАЧЕНИЯ'!A:D,2,FALSE)</f>
        <v>2000</v>
      </c>
      <c r="C25" s="24">
        <f>VLOOKUP(A25,'ОБЩИЕ ЗНАЧЕНИЯ'!A:D,4,FALSE)</f>
        <v>10208.4</v>
      </c>
      <c r="D25" s="1" t="s">
        <v>58</v>
      </c>
    </row>
    <row r="26" spans="1:4">
      <c r="A26" s="23" t="s">
        <v>39</v>
      </c>
      <c r="B26" s="24">
        <f>VLOOKUP(A26,'ОБЩИЕ ЗНАЧЕНИЯ'!A:D,2,FALSE)</f>
        <v>340</v>
      </c>
      <c r="C26" s="24">
        <f>VLOOKUP(A26,'ОБЩИЕ ЗНАЧЕНИЯ'!A:D,4,FALSE)</f>
        <v>750</v>
      </c>
      <c r="D26" s="1" t="s">
        <v>58</v>
      </c>
    </row>
    <row r="27" spans="1:4">
      <c r="A27" s="23" t="s">
        <v>179</v>
      </c>
      <c r="B27" s="24">
        <f>VLOOKUP(A27,'ОБЩИЕ ЗНАЧЕНИЯ'!A:D,2,FALSE)</f>
        <v>880</v>
      </c>
      <c r="C27" s="24">
        <f>VLOOKUP(A27,'ОБЩИЕ ЗНАЧЕНИЯ'!A:D,4,FALSE)</f>
        <v>1500</v>
      </c>
      <c r="D27" s="1" t="s">
        <v>58</v>
      </c>
    </row>
    <row r="28" spans="1:4">
      <c r="A28" s="23" t="s">
        <v>180</v>
      </c>
      <c r="B28" s="24">
        <f>VLOOKUP(A28,'ОБЩИЕ ЗНАЧЕНИЯ'!A:D,2,FALSE)</f>
        <v>857</v>
      </c>
      <c r="C28" s="24">
        <f>VLOOKUP(A28,'ОБЩИЕ ЗНАЧЕНИЯ'!A:D,4,FALSE)</f>
        <v>1725.6</v>
      </c>
      <c r="D28" s="1" t="s">
        <v>58</v>
      </c>
    </row>
    <row r="29" spans="1:4">
      <c r="A29" s="23" t="s">
        <v>40</v>
      </c>
      <c r="B29" s="24">
        <f>VLOOKUP(A29,'ОБЩИЕ ЗНАЧЕНИЯ'!A:D,2,FALSE)</f>
        <v>400</v>
      </c>
      <c r="C29" s="24">
        <f>VLOOKUP(A29,'ОБЩИЕ ЗНАЧЕНИЯ'!A:D,4,FALSE)</f>
        <v>610.79999999999995</v>
      </c>
      <c r="D29" s="1" t="s">
        <v>58</v>
      </c>
    </row>
    <row r="30" spans="1:4">
      <c r="A30" s="23" t="s">
        <v>181</v>
      </c>
      <c r="B30" s="24">
        <f>VLOOKUP(A30,'ОБЩИЕ ЗНАЧЕНИЯ'!A:D,2,FALSE)</f>
        <v>5268</v>
      </c>
      <c r="C30" s="24">
        <f>VLOOKUP(A30,'ОБЩИЕ ЗНАЧЕНИЯ'!A:D,4,FALSE)</f>
        <v>1221.5999999999999</v>
      </c>
      <c r="D30" s="1" t="s">
        <v>58</v>
      </c>
    </row>
    <row r="31" spans="1:4">
      <c r="A31" s="23" t="s">
        <v>41</v>
      </c>
      <c r="B31" s="24">
        <f>VLOOKUP(A31,'ОБЩИЕ ЗНАЧЕНИЯ'!A:D,2,FALSE)</f>
        <v>710</v>
      </c>
      <c r="C31" s="24">
        <f>VLOOKUP(A31,'ОБЩИЕ ЗНАЧЕНИЯ'!A:D,4,FALSE)</f>
        <v>1725.6</v>
      </c>
      <c r="D31" s="1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D31"/>
  <sheetViews>
    <sheetView workbookViewId="0">
      <selection activeCell="C13" sqref="C13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198</v>
      </c>
      <c r="D1" s="1" t="s">
        <v>54</v>
      </c>
    </row>
    <row r="2" spans="1:4">
      <c r="D2" s="1" t="s">
        <v>202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ЗНАЧЕНИЯ'!A15</f>
        <v>Водонагреватель проточный Ariston Fast Evo 14C 24 кВт закрытая камера сгорания</v>
      </c>
      <c r="B10" s="24">
        <f>'ОБЩИЕ ЗНАЧЕНИЯ'!B15</f>
        <v>20250</v>
      </c>
      <c r="C10" s="24">
        <f>'ОБЩИЕ ЗНАЧЕНИЯ'!D15</f>
        <v>7232.4</v>
      </c>
      <c r="D10" s="1" t="s">
        <v>63</v>
      </c>
    </row>
    <row r="11" spans="1:4">
      <c r="A11" s="22" t="str">
        <f>'ОБЩИЕ ЗНАЧЕНИЯ'!A16</f>
        <v>Водонагреватель проточный Bosch WR 10-2 P23, GWH 10-2 CO P 7701331615 откр. кам. сгорания</v>
      </c>
      <c r="B11" s="24">
        <f>'ОБЩИЕ ЗНАЧЕНИЯ'!B16</f>
        <v>13979</v>
      </c>
      <c r="C11" s="24">
        <f>'ОБЩИЕ ЗНАЧЕНИЯ'!D16</f>
        <v>7232.4</v>
      </c>
      <c r="D11" s="1" t="s">
        <v>63</v>
      </c>
    </row>
    <row r="12" spans="1:4">
      <c r="A12" s="22" t="str">
        <f>'ОБЩИЕ ЗНАЧЕНИЯ'!A17</f>
        <v>Водонагреватель проточный Neva 4510 30594 закрытая камера сгорания</v>
      </c>
      <c r="B12" s="24">
        <f>'ОБЩИЕ ЗНАЧЕНИЯ'!B17</f>
        <v>13600</v>
      </c>
      <c r="C12" s="24">
        <f>'ОБЩИЕ ЗНАЧЕНИЯ'!D17</f>
        <v>7232.4</v>
      </c>
      <c r="D12" s="1" t="s">
        <v>63</v>
      </c>
    </row>
    <row r="13" spans="1:4">
      <c r="A13" s="22" t="str">
        <f>'ОБЩИЕ ЗНАЧЕНИЯ'!A18</f>
        <v>Водонагреватель проточный Baxi SIG-2 11i 7219087 открытая камера сгорания</v>
      </c>
      <c r="B13" s="24">
        <f>'ОБЩИЕ ЗНАЧЕНИЯ'!B18</f>
        <v>16289</v>
      </c>
      <c r="C13" s="24">
        <f>'ОБЩИЕ ЗНАЧЕНИЯ'!D18</f>
        <v>7232.4</v>
      </c>
      <c r="D13" s="1" t="s">
        <v>63</v>
      </c>
    </row>
    <row r="14" spans="1:4">
      <c r="A14" s="22" t="str">
        <f>'ОБЩИЕ ЗНАЧЕНИЯ'!A19</f>
        <v>Водонагреватель проточный Bosch WR 13-2 P23, GWH 13-2 CO P 7702331716 открытая камера сгорания</v>
      </c>
      <c r="B14" s="24">
        <f>'ОБЩИЕ ЗНАЧЕНИЯ'!B19</f>
        <v>20250</v>
      </c>
      <c r="C14" s="24">
        <f>'ОБЩИЕ ЗНАЧЕНИЯ'!D19</f>
        <v>7232.4</v>
      </c>
      <c r="D14" s="1" t="s">
        <v>63</v>
      </c>
    </row>
    <row r="15" spans="1:4">
      <c r="A15" s="22" t="str">
        <f>'ОБЩИЕ ЗНАЧЕНИЯ'!A30</f>
        <v>Напольный газовый котел Baxi SLIM 1.230 FiN одноконт. напол. закр.</v>
      </c>
      <c r="B15" s="24">
        <f>'ОБЩИЕ ЗНАЧЕНИЯ'!B30</f>
        <v>109870</v>
      </c>
      <c r="C15" s="24">
        <f>'ОБЩИЕ ЗНАЧЕНИЯ'!D21</f>
        <v>8520</v>
      </c>
      <c r="D15" s="1" t="s">
        <v>74</v>
      </c>
    </row>
    <row r="16" spans="1:4">
      <c r="A16" s="22" t="str">
        <f>'ОБЩИЕ ЗНАЧЕНИЯ'!A31</f>
        <v>Напольный газовый котел Baxi SLIM 1.230 i одноконт. напол. откр.</v>
      </c>
      <c r="B16" s="24">
        <f>'ОБЩИЕ ЗНАЧЕНИЯ'!B31</f>
        <v>98822</v>
      </c>
      <c r="C16" s="24">
        <f>'ОБЩИЕ ЗНАЧЕНИЯ'!D22</f>
        <v>8520</v>
      </c>
      <c r="D16" s="1" t="s">
        <v>74</v>
      </c>
    </row>
    <row r="17" spans="1:4">
      <c r="A17" s="22" t="str">
        <f>'ОБЩИЕ ЗНАЧЕНИЯ'!A32</f>
        <v>Напольный газовый котел Baxi SLIM 1.150 i одноконт. напол. откр.</v>
      </c>
      <c r="B17" s="24">
        <f>'ОБЩИЕ ЗНАЧЕНИЯ'!B32</f>
        <v>91863</v>
      </c>
      <c r="C17" s="24">
        <f>'ОБЩИЕ ЗНАЧЕНИЯ'!D20</f>
        <v>8520</v>
      </c>
      <c r="D17" s="1" t="s">
        <v>74</v>
      </c>
    </row>
    <row r="18" spans="1:4">
      <c r="A18" s="22" t="str">
        <f>'ОБЩИЕ ЗНАЧЕНИЯ'!A33</f>
        <v>Настенный газовый котел BAXI LUNA-3 Comfort 1.310 Fi настен. однок. закр.</v>
      </c>
      <c r="B18" s="24">
        <f>'ОБЩИЕ ЗНАЧЕНИЯ'!B33</f>
        <v>70376</v>
      </c>
      <c r="C18" s="24">
        <f>'ОБЩИЕ ЗНАЧЕНИЯ'!D24</f>
        <v>8520</v>
      </c>
      <c r="D18" s="1" t="s">
        <v>74</v>
      </c>
    </row>
    <row r="19" spans="1:4">
      <c r="A19" s="22" t="str">
        <f>'ОБЩИЕ ЗНАЧЕНИЯ'!A34</f>
        <v>Настенный газовый котел BAXI LUNA-3 Comfort 1.240 i настен. однок. откр.</v>
      </c>
      <c r="B19" s="24">
        <f>'ОБЩИЕ ЗНАЧЕНИЯ'!B34</f>
        <v>60546</v>
      </c>
      <c r="C19" s="24">
        <f>'ОБЩИЕ ЗНАЧЕНИЯ'!D23</f>
        <v>8520</v>
      </c>
      <c r="D19" s="1" t="s">
        <v>74</v>
      </c>
    </row>
    <row r="20" spans="1:4">
      <c r="A20" s="28" t="s">
        <v>34</v>
      </c>
      <c r="B20" s="29"/>
      <c r="C20" s="29"/>
    </row>
    <row r="21" spans="1:4">
      <c r="A21" s="27" t="s">
        <v>29</v>
      </c>
      <c r="B21" s="27" t="s">
        <v>172</v>
      </c>
      <c r="C21" s="27" t="s">
        <v>173</v>
      </c>
    </row>
    <row r="22" spans="1:4">
      <c r="A22" s="31" t="s">
        <v>35</v>
      </c>
      <c r="B22" s="24">
        <f>VLOOKUP(A22,'ОБЩИЕ ЗНАЧЕНИЯ'!A:D,2,FALSE)</f>
        <v>6500</v>
      </c>
      <c r="C22" s="24">
        <f>VLOOKUP(A22,'ОБЩИЕ ЗНАЧЕНИЯ'!A:D,4,FALSE)</f>
        <v>7550.4</v>
      </c>
      <c r="D22" s="1" t="s">
        <v>58</v>
      </c>
    </row>
    <row r="23" spans="1:4">
      <c r="A23" s="31" t="s">
        <v>70</v>
      </c>
      <c r="B23" s="24">
        <f>VLOOKUP(A23,'ОБЩИЕ ЗНАЧЕНИЯ'!A:D,2,FALSE)</f>
        <v>6800</v>
      </c>
      <c r="C23" s="24">
        <f>VLOOKUP(A23,'ОБЩИЕ ЗНАЧЕНИЯ'!A:D,4,FALSE)</f>
        <v>8498.4</v>
      </c>
      <c r="D23" s="1" t="s">
        <v>58</v>
      </c>
    </row>
    <row r="24" spans="1:4">
      <c r="A24" s="31" t="s">
        <v>71</v>
      </c>
      <c r="B24" s="24">
        <f>VLOOKUP(A24,'ОБЩИЕ ЗНАЧЕНИЯ'!A:D,2,FALSE)</f>
        <v>6800</v>
      </c>
      <c r="C24" s="24">
        <f>VLOOKUP(A24,'ОБЩИЕ ЗНАЧЕНИЯ'!A:D,4,FALSE)</f>
        <v>8498.4</v>
      </c>
      <c r="D24" s="1" t="s">
        <v>58</v>
      </c>
    </row>
    <row r="25" spans="1:4">
      <c r="A25" s="31" t="s">
        <v>38</v>
      </c>
      <c r="B25" s="24">
        <f>VLOOKUP(A25,'ОБЩИЕ ЗНАЧЕНИЯ'!A:D,2,FALSE)</f>
        <v>2000</v>
      </c>
      <c r="C25" s="24">
        <f>VLOOKUP(A25,'ОБЩИЕ ЗНАЧЕНИЯ'!A:D,4,FALSE)</f>
        <v>10208.4</v>
      </c>
      <c r="D25" s="1" t="s">
        <v>58</v>
      </c>
    </row>
    <row r="26" spans="1:4">
      <c r="A26" s="31" t="s">
        <v>39</v>
      </c>
      <c r="B26" s="24">
        <f>VLOOKUP(A26,'ОБЩИЕ ЗНАЧЕНИЯ'!A:D,2,FALSE)</f>
        <v>340</v>
      </c>
      <c r="C26" s="24">
        <f>VLOOKUP(A26,'ОБЩИЕ ЗНАЧЕНИЯ'!A:D,4,FALSE)</f>
        <v>750</v>
      </c>
      <c r="D26" s="1" t="s">
        <v>58</v>
      </c>
    </row>
    <row r="27" spans="1:4">
      <c r="A27" s="31" t="s">
        <v>179</v>
      </c>
      <c r="B27" s="24">
        <f>VLOOKUP(A27,'ОБЩИЕ ЗНАЧЕНИЯ'!A:D,2,FALSE)</f>
        <v>880</v>
      </c>
      <c r="C27" s="24">
        <f>VLOOKUP(A27,'ОБЩИЕ ЗНАЧЕНИЯ'!A:D,4,FALSE)</f>
        <v>1500</v>
      </c>
      <c r="D27" s="1" t="s">
        <v>58</v>
      </c>
    </row>
    <row r="28" spans="1:4">
      <c r="A28" s="31" t="s">
        <v>180</v>
      </c>
      <c r="B28" s="24">
        <f>VLOOKUP(A28,'ОБЩИЕ ЗНАЧЕНИЯ'!A:D,2,FALSE)</f>
        <v>857</v>
      </c>
      <c r="C28" s="24">
        <f>VLOOKUP(A28,'ОБЩИЕ ЗНАЧЕНИЯ'!A:D,4,FALSE)</f>
        <v>1725.6</v>
      </c>
      <c r="D28" s="1" t="s">
        <v>58</v>
      </c>
    </row>
    <row r="29" spans="1:4">
      <c r="A29" s="31" t="s">
        <v>40</v>
      </c>
      <c r="B29" s="24">
        <f>VLOOKUP(A29,'ОБЩИЕ ЗНАЧЕНИЯ'!A:D,2,FALSE)</f>
        <v>400</v>
      </c>
      <c r="C29" s="24">
        <f>VLOOKUP(A29,'ОБЩИЕ ЗНАЧЕНИЯ'!A:D,4,FALSE)</f>
        <v>610.79999999999995</v>
      </c>
      <c r="D29" s="1" t="s">
        <v>58</v>
      </c>
    </row>
    <row r="30" spans="1:4">
      <c r="A30" s="31" t="s">
        <v>181</v>
      </c>
      <c r="B30" s="24">
        <f>VLOOKUP(A30,'ОБЩИЕ ЗНАЧЕНИЯ'!A:D,2,FALSE)</f>
        <v>5268</v>
      </c>
      <c r="C30" s="24">
        <f>VLOOKUP(A30,'ОБЩИЕ ЗНАЧЕНИЯ'!A:D,4,FALSE)</f>
        <v>1221.5999999999999</v>
      </c>
      <c r="D30" s="1" t="s">
        <v>58</v>
      </c>
    </row>
    <row r="31" spans="1:4">
      <c r="A31" s="31" t="s">
        <v>41</v>
      </c>
      <c r="B31" s="24">
        <f>VLOOKUP(A31,'ОБЩИЕ ЗНАЧЕНИЯ'!A:D,2,FALSE)</f>
        <v>710</v>
      </c>
      <c r="C31" s="24">
        <f>VLOOKUP(A31,'ОБЩИЕ ЗНАЧЕНИЯ'!A:D,4,FALSE)</f>
        <v>1725.6</v>
      </c>
      <c r="D31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D26"/>
  <sheetViews>
    <sheetView workbookViewId="0">
      <selection activeCell="D1" sqref="D1:D1048576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86</v>
      </c>
      <c r="D1" s="1" t="s">
        <v>54</v>
      </c>
    </row>
    <row r="2" spans="1:4">
      <c r="D2" s="1" t="s">
        <v>87</v>
      </c>
    </row>
    <row r="3" spans="1:4">
      <c r="A3" s="26" t="s">
        <v>28</v>
      </c>
      <c r="D3"/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ЗНАЧЕНИЯ'!A35</f>
        <v>Напольный котел Baxi SLIM 2.230 i с открытой камерой сгорания, двухконтурный</v>
      </c>
      <c r="B10" s="24">
        <f>'ОБЩИЕ ЗНАЧЕНИЯ'!B35</f>
        <v>145700</v>
      </c>
      <c r="C10" s="24">
        <f>'ОБЩИЕ ЗНАЧЕНИЯ'!D35</f>
        <v>8520</v>
      </c>
      <c r="D10" s="1" t="s">
        <v>74</v>
      </c>
    </row>
    <row r="11" spans="1:4">
      <c r="A11" s="22" t="str">
        <f>'ОБЩИЕ ЗНАЧЕНИЯ'!A36</f>
        <v>Напольный котел Baxi SLIM 2.300 Fi с закрытой камерой сгорания, двухконтурный</v>
      </c>
      <c r="B11" s="24">
        <f>'ОБЩИЕ ЗНАЧЕНИЯ'!B36</f>
        <v>180650</v>
      </c>
      <c r="C11" s="24">
        <f>'ОБЩИЕ ЗНАЧЕНИЯ'!D36</f>
        <v>8520</v>
      </c>
      <c r="D11" s="1" t="s">
        <v>74</v>
      </c>
    </row>
    <row r="12" spans="1:4">
      <c r="A12" s="22" t="str">
        <f>'ОБЩИЕ ЗНАЧЕНИЯ'!A37</f>
        <v>Напольный котел Protherm Medved 20 KLZ с открытой камерой сгорания, двухконтурный</v>
      </c>
      <c r="B12" s="24">
        <f>'ОБЩИЕ ЗНАЧЕНИЯ'!B37</f>
        <v>175000</v>
      </c>
      <c r="C12" s="24">
        <f>'ОБЩИЕ ЗНАЧЕНИЯ'!D37</f>
        <v>8520</v>
      </c>
      <c r="D12" s="1" t="s">
        <v>74</v>
      </c>
    </row>
    <row r="13" spans="1:4">
      <c r="A13" s="22" t="str">
        <f>'ОБЩИЕ ЗНАЧЕНИЯ'!A38</f>
        <v>Настенный газовый котел BAXI Eco Four 24 F 24кВт с закр. камерой сгорания, двухконтурный</v>
      </c>
      <c r="B13" s="24">
        <f>'ОБЩИЕ ЗНАЧЕНИЯ'!B38</f>
        <v>52053</v>
      </c>
      <c r="C13" s="24">
        <f>'ОБЩИЕ ЗНАЧЕНИЯ'!D38</f>
        <v>8520</v>
      </c>
      <c r="D13" s="1" t="s">
        <v>74</v>
      </c>
    </row>
    <row r="14" spans="1:4">
      <c r="A14" s="22" t="str">
        <f>'ОБЩИЕ ЗНАЧЕНИЯ'!A39</f>
        <v>Настенный газовый котел BAXI  ECO4S 24 с закр. камерой сгорания, двухконтурный</v>
      </c>
      <c r="B14" s="24">
        <f>'ОБЩИЕ ЗНАЧЕНИЯ'!B39</f>
        <v>40296</v>
      </c>
      <c r="C14" s="24">
        <f>'ОБЩИЕ ЗНАЧЕНИЯ'!D39</f>
        <v>8520</v>
      </c>
      <c r="D14" s="1" t="s">
        <v>74</v>
      </c>
    </row>
    <row r="15" spans="1:4">
      <c r="A15" s="28" t="s">
        <v>34</v>
      </c>
      <c r="B15" s="29"/>
      <c r="C15" s="29"/>
    </row>
    <row r="16" spans="1:4">
      <c r="A16" s="27" t="s">
        <v>29</v>
      </c>
      <c r="B16" s="27" t="s">
        <v>172</v>
      </c>
      <c r="C16" s="27" t="s">
        <v>173</v>
      </c>
    </row>
    <row r="17" spans="1:4">
      <c r="A17" s="31" t="s">
        <v>35</v>
      </c>
      <c r="B17" s="24">
        <f>VLOOKUP(A17,'ОБЩИЕ ЗНАЧЕНИЯ'!A:D,2,FALSE)</f>
        <v>6500</v>
      </c>
      <c r="C17" s="24">
        <f>VLOOKUP(A17,'ОБЩИЕ ЗНАЧЕНИЯ'!A:D,4,FALSE)</f>
        <v>7550.4</v>
      </c>
      <c r="D17" s="1" t="s">
        <v>58</v>
      </c>
    </row>
    <row r="18" spans="1:4">
      <c r="A18" s="31" t="s">
        <v>36</v>
      </c>
      <c r="B18" s="24">
        <f>VLOOKUP(A18,'ОБЩИЕ ЗНАЧЕНИЯ'!A:D,2,FALSE)</f>
        <v>3400</v>
      </c>
      <c r="C18" s="24">
        <f>VLOOKUP(A18,'ОБЩИЕ ЗНАЧЕНИЯ'!A:D,4,FALSE)</f>
        <v>4249.2</v>
      </c>
      <c r="D18" s="1" t="s">
        <v>58</v>
      </c>
    </row>
    <row r="19" spans="1:4">
      <c r="A19" s="31" t="s">
        <v>37</v>
      </c>
      <c r="B19" s="24">
        <f>VLOOKUP(A19,'ОБЩИЕ ЗНАЧЕНИЯ'!A:D,2,FALSE)</f>
        <v>3400</v>
      </c>
      <c r="C19" s="24">
        <f>VLOOKUP(A19,'ОБЩИЕ ЗНАЧЕНИЯ'!A:D,4,FALSE)</f>
        <v>4249.2</v>
      </c>
      <c r="D19" s="1" t="s">
        <v>58</v>
      </c>
    </row>
    <row r="20" spans="1:4">
      <c r="A20" s="31" t="s">
        <v>38</v>
      </c>
      <c r="B20" s="24">
        <f>VLOOKUP(A20,'ОБЩИЕ ЗНАЧЕНИЯ'!A:D,2,FALSE)</f>
        <v>2000</v>
      </c>
      <c r="C20" s="24">
        <f>VLOOKUP(A20,'ОБЩИЕ ЗНАЧЕНИЯ'!A:D,4,FALSE)</f>
        <v>10208.4</v>
      </c>
      <c r="D20" s="1" t="s">
        <v>58</v>
      </c>
    </row>
    <row r="21" spans="1:4">
      <c r="A21" s="31" t="s">
        <v>39</v>
      </c>
      <c r="B21" s="24">
        <f>VLOOKUP(A21,'ОБЩИЕ ЗНАЧЕНИЯ'!A:D,2,FALSE)</f>
        <v>340</v>
      </c>
      <c r="C21" s="24">
        <f>VLOOKUP(A21,'ОБЩИЕ ЗНАЧЕНИЯ'!A:D,4,FALSE)</f>
        <v>750</v>
      </c>
      <c r="D21" s="1" t="s">
        <v>58</v>
      </c>
    </row>
    <row r="22" spans="1:4">
      <c r="A22" s="31" t="s">
        <v>65</v>
      </c>
      <c r="B22" s="24">
        <f>VLOOKUP(A22,'ОБЩИЕ ЗНАЧЕНИЯ'!A:D,2,FALSE)</f>
        <v>440</v>
      </c>
      <c r="C22" s="24">
        <f>VLOOKUP(A22,'ОБЩИЕ ЗНАЧЕНИЯ'!A:D,4,FALSE)</f>
        <v>750</v>
      </c>
      <c r="D22" s="1" t="s">
        <v>58</v>
      </c>
    </row>
    <row r="23" spans="1:4">
      <c r="A23" s="31" t="s">
        <v>180</v>
      </c>
      <c r="B23" s="24">
        <f>VLOOKUP(A23,'ОБЩИЕ ЗНАЧЕНИЯ'!A:D,2,FALSE)</f>
        <v>857</v>
      </c>
      <c r="C23" s="24">
        <f>VLOOKUP(A23,'ОБЩИЕ ЗНАЧЕНИЯ'!A:D,4,FALSE)</f>
        <v>1725.6</v>
      </c>
      <c r="D23" s="1" t="s">
        <v>58</v>
      </c>
    </row>
    <row r="24" spans="1:4">
      <c r="A24" s="31" t="s">
        <v>40</v>
      </c>
      <c r="B24" s="24">
        <f>VLOOKUP(A24,'ОБЩИЕ ЗНАЧЕНИЯ'!A:D,2,FALSE)</f>
        <v>400</v>
      </c>
      <c r="C24" s="24">
        <f>VLOOKUP(A24,'ОБЩИЕ ЗНАЧЕНИЯ'!A:D,4,FALSE)</f>
        <v>610.79999999999995</v>
      </c>
      <c r="D24" s="1" t="s">
        <v>58</v>
      </c>
    </row>
    <row r="25" spans="1:4">
      <c r="A25" s="31" t="s">
        <v>67</v>
      </c>
      <c r="B25" s="24">
        <f>VLOOKUP(A25,'ОБЩИЕ ЗНАЧЕНИЯ'!A:D,2,FALSE)</f>
        <v>2634</v>
      </c>
      <c r="C25" s="24">
        <f>VLOOKUP(A25,'ОБЩИЕ ЗНАЧЕНИЯ'!A:D,4,FALSE)</f>
        <v>610.79999999999995</v>
      </c>
      <c r="D25" s="1" t="s">
        <v>58</v>
      </c>
    </row>
    <row r="26" spans="1:4">
      <c r="A26" s="31" t="s">
        <v>41</v>
      </c>
      <c r="B26" s="24">
        <f>VLOOKUP(A26,'ОБЩИЕ ЗНАЧЕНИЯ'!A:D,2,FALSE)</f>
        <v>710</v>
      </c>
      <c r="C26" s="24">
        <f>VLOOKUP(A26,'ОБЩИЕ ЗНАЧЕНИЯ'!A:D,4,FALSE)</f>
        <v>1725.6</v>
      </c>
      <c r="D26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D26"/>
  <sheetViews>
    <sheetView workbookViewId="0">
      <selection activeCell="J32" sqref="J32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5.28515625" style="1" hidden="1" customWidth="1"/>
  </cols>
  <sheetData>
    <row r="1" spans="1:4" ht="18.75">
      <c r="A1" s="25" t="s">
        <v>197</v>
      </c>
      <c r="D1" s="1" t="s">
        <v>54</v>
      </c>
    </row>
    <row r="2" spans="1:4">
      <c r="D2" s="1" t="s">
        <v>203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  <c r="D4" s="1" t="s">
        <v>56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ЗНАЧЕНИЯ'!A35</f>
        <v>Напольный котел Baxi SLIM 2.230 i с открытой камерой сгорания, двухконтурный</v>
      </c>
      <c r="B10" s="24">
        <f>'ОБЩИЕ ЗНАЧЕНИЯ'!B35</f>
        <v>145700</v>
      </c>
      <c r="C10" s="24">
        <f>'ОБЩИЕ ЗНАЧЕНИЯ'!D35</f>
        <v>8520</v>
      </c>
      <c r="D10" s="1" t="s">
        <v>74</v>
      </c>
    </row>
    <row r="11" spans="1:4">
      <c r="A11" s="22" t="str">
        <f>'ОБЩИЕ ЗНАЧЕНИЯ'!A36</f>
        <v>Напольный котел Baxi SLIM 2.300 Fi с закрытой камерой сгорания, двухконтурный</v>
      </c>
      <c r="B11" s="24">
        <f>'ОБЩИЕ ЗНАЧЕНИЯ'!B36</f>
        <v>180650</v>
      </c>
      <c r="C11" s="24">
        <f>'ОБЩИЕ ЗНАЧЕНИЯ'!D36</f>
        <v>8520</v>
      </c>
      <c r="D11" s="1" t="s">
        <v>74</v>
      </c>
    </row>
    <row r="12" spans="1:4">
      <c r="A12" s="22" t="str">
        <f>'ОБЩИЕ ЗНАЧЕНИЯ'!A37</f>
        <v>Напольный котел Protherm Medved 20 KLZ с открытой камерой сгорания, двухконтурный</v>
      </c>
      <c r="B12" s="24">
        <f>'ОБЩИЕ ЗНАЧЕНИЯ'!B37</f>
        <v>175000</v>
      </c>
      <c r="C12" s="24">
        <f>'ОБЩИЕ ЗНАЧЕНИЯ'!D37</f>
        <v>8520</v>
      </c>
      <c r="D12" s="1" t="s">
        <v>74</v>
      </c>
    </row>
    <row r="13" spans="1:4">
      <c r="A13" s="22" t="str">
        <f>'ОБЩИЕ ЗНАЧЕНИЯ'!A38</f>
        <v>Настенный газовый котел BAXI Eco Four 24 F 24кВт с закр. камерой сгорания, двухконтурный</v>
      </c>
      <c r="B13" s="24">
        <f>'ОБЩИЕ ЗНАЧЕНИЯ'!B38</f>
        <v>52053</v>
      </c>
      <c r="C13" s="24">
        <f>'ОБЩИЕ ЗНАЧЕНИЯ'!D38</f>
        <v>8520</v>
      </c>
      <c r="D13" s="1" t="s">
        <v>74</v>
      </c>
    </row>
    <row r="14" spans="1:4">
      <c r="A14" s="22" t="str">
        <f>'ОБЩИЕ ЗНАЧЕНИЯ'!A39</f>
        <v>Настенный газовый котел BAXI  ECO4S 24 с закр. камерой сгорания, двухконтурный</v>
      </c>
      <c r="B14" s="24">
        <f>'ОБЩИЕ ЗНАЧЕНИЯ'!B39</f>
        <v>40296</v>
      </c>
      <c r="C14" s="24">
        <f>'ОБЩИЕ ЗНАЧЕНИЯ'!D39</f>
        <v>8520</v>
      </c>
      <c r="D14" s="1" t="s">
        <v>74</v>
      </c>
    </row>
    <row r="15" spans="1:4">
      <c r="A15" s="28" t="s">
        <v>34</v>
      </c>
      <c r="B15" s="29"/>
      <c r="C15" s="29"/>
    </row>
    <row r="16" spans="1:4">
      <c r="A16" s="27" t="s">
        <v>29</v>
      </c>
      <c r="B16" s="27" t="s">
        <v>176</v>
      </c>
      <c r="C16" s="27" t="s">
        <v>173</v>
      </c>
    </row>
    <row r="17" spans="1:4">
      <c r="A17" s="31" t="s">
        <v>35</v>
      </c>
      <c r="B17" s="24">
        <f>VLOOKUP(A17,'ОБЩИЕ ЗНАЧЕНИЯ'!A:D,2,FALSE)</f>
        <v>6500</v>
      </c>
      <c r="C17" s="24">
        <f>VLOOKUP(A17,'ОБЩИЕ ЗНАЧЕНИЯ'!A:D,4,FALSE)</f>
        <v>7550.4</v>
      </c>
      <c r="D17" s="1" t="s">
        <v>58</v>
      </c>
    </row>
    <row r="18" spans="1:4">
      <c r="A18" s="31" t="s">
        <v>70</v>
      </c>
      <c r="B18" s="24">
        <f>VLOOKUP(A18,'ОБЩИЕ ЗНАЧЕНИЯ'!A:D,2,FALSE)</f>
        <v>6800</v>
      </c>
      <c r="C18" s="24">
        <f>VLOOKUP(A18,'ОБЩИЕ ЗНАЧЕНИЯ'!A:D,4,FALSE)</f>
        <v>8498.4</v>
      </c>
      <c r="D18" s="1" t="s">
        <v>58</v>
      </c>
    </row>
    <row r="19" spans="1:4">
      <c r="A19" s="31" t="s">
        <v>71</v>
      </c>
      <c r="B19" s="24">
        <f>VLOOKUP(A19,'ОБЩИЕ ЗНАЧЕНИЯ'!A:D,2,FALSE)</f>
        <v>6800</v>
      </c>
      <c r="C19" s="24">
        <f>VLOOKUP(A19,'ОБЩИЕ ЗНАЧЕНИЯ'!A:D,4,FALSE)</f>
        <v>8498.4</v>
      </c>
      <c r="D19" s="1" t="s">
        <v>58</v>
      </c>
    </row>
    <row r="20" spans="1:4">
      <c r="A20" s="31" t="s">
        <v>38</v>
      </c>
      <c r="B20" s="24">
        <f>VLOOKUP(A20,'ОБЩИЕ ЗНАЧЕНИЯ'!A:D,2,FALSE)</f>
        <v>2000</v>
      </c>
      <c r="C20" s="24">
        <f>VLOOKUP(A20,'ОБЩИЕ ЗНАЧЕНИЯ'!A:D,4,FALSE)</f>
        <v>10208.4</v>
      </c>
      <c r="D20" s="1" t="s">
        <v>58</v>
      </c>
    </row>
    <row r="21" spans="1:4">
      <c r="A21" s="31" t="s">
        <v>39</v>
      </c>
      <c r="B21" s="24">
        <f>VLOOKUP(A21,'ОБЩИЕ ЗНАЧЕНИЯ'!A:D,2,FALSE)</f>
        <v>340</v>
      </c>
      <c r="C21" s="24">
        <f>VLOOKUP(A21,'ОБЩИЕ ЗНАЧЕНИЯ'!A:D,4,FALSE)</f>
        <v>750</v>
      </c>
      <c r="D21" s="1" t="s">
        <v>58</v>
      </c>
    </row>
    <row r="22" spans="1:4">
      <c r="A22" s="31" t="s">
        <v>65</v>
      </c>
      <c r="B22" s="24">
        <f>VLOOKUP(A22,'ОБЩИЕ ЗНАЧЕНИЯ'!A:D,2,FALSE)</f>
        <v>440</v>
      </c>
      <c r="C22" s="24">
        <f>VLOOKUP(A22,'ОБЩИЕ ЗНАЧЕНИЯ'!A:D,4,FALSE)</f>
        <v>750</v>
      </c>
      <c r="D22" s="1" t="s">
        <v>58</v>
      </c>
    </row>
    <row r="23" spans="1:4">
      <c r="A23" s="31" t="s">
        <v>180</v>
      </c>
      <c r="B23" s="24">
        <f>VLOOKUP(A23,'ОБЩИЕ ЗНАЧЕНИЯ'!A:D,2,FALSE)</f>
        <v>857</v>
      </c>
      <c r="C23" s="24">
        <f>VLOOKUP(A23,'ОБЩИЕ ЗНАЧЕНИЯ'!A:D,4,FALSE)</f>
        <v>1725.6</v>
      </c>
      <c r="D23" s="1" t="s">
        <v>58</v>
      </c>
    </row>
    <row r="24" spans="1:4">
      <c r="A24" s="31" t="s">
        <v>40</v>
      </c>
      <c r="B24" s="24">
        <f>VLOOKUP(A24,'ОБЩИЕ ЗНАЧЕНИЯ'!A:D,2,FALSE)</f>
        <v>400</v>
      </c>
      <c r="C24" s="24">
        <f>VLOOKUP(A24,'ОБЩИЕ ЗНАЧЕНИЯ'!A:D,4,FALSE)</f>
        <v>610.79999999999995</v>
      </c>
      <c r="D24" s="1" t="s">
        <v>58</v>
      </c>
    </row>
    <row r="25" spans="1:4">
      <c r="A25" s="31" t="s">
        <v>67</v>
      </c>
      <c r="B25" s="24">
        <f>VLOOKUP(A25,'ОБЩИЕ ЗНАЧЕНИЯ'!A:D,2,FALSE)</f>
        <v>2634</v>
      </c>
      <c r="C25" s="24">
        <f>VLOOKUP(A25,'ОБЩИЕ ЗНАЧЕНИЯ'!A:D,4,FALSE)</f>
        <v>610.79999999999995</v>
      </c>
      <c r="D25" s="1" t="s">
        <v>58</v>
      </c>
    </row>
    <row r="26" spans="1:4">
      <c r="A26" s="31" t="s">
        <v>41</v>
      </c>
      <c r="B26" s="24">
        <f>VLOOKUP(A26,'ОБЩИЕ ЗНАЧЕНИЯ'!A:D,2,FALSE)</f>
        <v>710</v>
      </c>
      <c r="C26" s="24">
        <f>VLOOKUP(A26,'ОБЩИЕ ЗНАЧЕНИЯ'!A:D,4,FALSE)</f>
        <v>1725.6</v>
      </c>
      <c r="D26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B85"/>
  <sheetViews>
    <sheetView topLeftCell="A58" workbookViewId="0">
      <selection activeCell="B80" sqref="B80"/>
    </sheetView>
  </sheetViews>
  <sheetFormatPr defaultColWidth="8.42578125" defaultRowHeight="15"/>
  <cols>
    <col min="1" max="1" width="43.140625" style="1" customWidth="1"/>
  </cols>
  <sheetData>
    <row r="1" spans="1:2">
      <c r="A1" s="1" t="s">
        <v>88</v>
      </c>
      <c r="B1" s="1">
        <v>1</v>
      </c>
    </row>
    <row r="2" spans="1:2">
      <c r="A2" s="1" t="s">
        <v>89</v>
      </c>
      <c r="B2" s="1">
        <v>2</v>
      </c>
    </row>
    <row r="3" spans="1:2">
      <c r="A3" s="1" t="s">
        <v>90</v>
      </c>
      <c r="B3" s="1">
        <v>3</v>
      </c>
    </row>
    <row r="4" spans="1:2">
      <c r="A4" s="1" t="s">
        <v>91</v>
      </c>
      <c r="B4" s="1">
        <v>4</v>
      </c>
    </row>
    <row r="5" spans="1:2">
      <c r="A5" s="1" t="s">
        <v>92</v>
      </c>
      <c r="B5" s="1">
        <v>5</v>
      </c>
    </row>
    <row r="6" spans="1:2">
      <c r="A6" s="1" t="s">
        <v>93</v>
      </c>
      <c r="B6" s="1">
        <v>6</v>
      </c>
    </row>
    <row r="7" spans="1:2">
      <c r="A7" s="1" t="s">
        <v>94</v>
      </c>
      <c r="B7" s="1">
        <v>7</v>
      </c>
    </row>
    <row r="8" spans="1:2">
      <c r="A8" s="1" t="s">
        <v>95</v>
      </c>
      <c r="B8" s="1">
        <v>8</v>
      </c>
    </row>
    <row r="9" spans="1:2">
      <c r="A9" s="1" t="s">
        <v>96</v>
      </c>
      <c r="B9" s="1">
        <v>9</v>
      </c>
    </row>
    <row r="10" spans="1:2">
      <c r="A10" s="1" t="s">
        <v>97</v>
      </c>
      <c r="B10" s="1">
        <v>10</v>
      </c>
    </row>
    <row r="11" spans="1:2">
      <c r="A11" s="1" t="s">
        <v>98</v>
      </c>
      <c r="B11" s="1">
        <v>11</v>
      </c>
    </row>
    <row r="12" spans="1:2">
      <c r="A12" s="1" t="s">
        <v>99</v>
      </c>
      <c r="B12" s="1">
        <v>12</v>
      </c>
    </row>
    <row r="13" spans="1:2">
      <c r="A13" s="1" t="s">
        <v>100</v>
      </c>
      <c r="B13" s="1">
        <v>13</v>
      </c>
    </row>
    <row r="14" spans="1:2">
      <c r="A14" s="1" t="s">
        <v>101</v>
      </c>
      <c r="B14" s="1">
        <v>14</v>
      </c>
    </row>
    <row r="15" spans="1:2">
      <c r="A15" s="1" t="s">
        <v>102</v>
      </c>
      <c r="B15" s="1">
        <v>15</v>
      </c>
    </row>
    <row r="16" spans="1:2">
      <c r="A16" s="1" t="s">
        <v>103</v>
      </c>
      <c r="B16" s="1">
        <v>16</v>
      </c>
    </row>
    <row r="17" spans="1:2">
      <c r="A17" s="1" t="s">
        <v>104</v>
      </c>
      <c r="B17" s="1">
        <v>17</v>
      </c>
    </row>
    <row r="18" spans="1:2">
      <c r="A18" s="1" t="s">
        <v>105</v>
      </c>
      <c r="B18" s="1">
        <v>18</v>
      </c>
    </row>
    <row r="19" spans="1:2">
      <c r="A19" s="1" t="s">
        <v>106</v>
      </c>
      <c r="B19" s="1">
        <v>19</v>
      </c>
    </row>
    <row r="20" spans="1:2">
      <c r="A20" s="1" t="s">
        <v>107</v>
      </c>
      <c r="B20" s="1">
        <v>20</v>
      </c>
    </row>
    <row r="21" spans="1:2">
      <c r="A21" s="1" t="s">
        <v>108</v>
      </c>
      <c r="B21" s="1">
        <v>21</v>
      </c>
    </row>
    <row r="22" spans="1:2">
      <c r="A22" s="1" t="s">
        <v>109</v>
      </c>
      <c r="B22" s="1">
        <v>22</v>
      </c>
    </row>
    <row r="23" spans="1:2">
      <c r="A23" s="1" t="s">
        <v>110</v>
      </c>
      <c r="B23" s="1">
        <v>23</v>
      </c>
    </row>
    <row r="24" spans="1:2">
      <c r="A24" s="1" t="s">
        <v>111</v>
      </c>
      <c r="B24" s="1">
        <v>24</v>
      </c>
    </row>
    <row r="25" spans="1:2">
      <c r="A25" s="1" t="s">
        <v>112</v>
      </c>
      <c r="B25" s="1">
        <v>25</v>
      </c>
    </row>
    <row r="26" spans="1:2">
      <c r="A26" s="1" t="s">
        <v>113</v>
      </c>
      <c r="B26" s="1">
        <v>26</v>
      </c>
    </row>
    <row r="27" spans="1:2">
      <c r="A27" s="1" t="s">
        <v>114</v>
      </c>
      <c r="B27" s="1">
        <v>27</v>
      </c>
    </row>
    <row r="28" spans="1:2">
      <c r="A28" s="1" t="s">
        <v>115</v>
      </c>
      <c r="B28" s="1">
        <v>28</v>
      </c>
    </row>
    <row r="29" spans="1:2">
      <c r="A29" s="1" t="s">
        <v>116</v>
      </c>
      <c r="B29" s="1">
        <v>29</v>
      </c>
    </row>
    <row r="30" spans="1:2">
      <c r="A30" s="1" t="s">
        <v>117</v>
      </c>
      <c r="B30" s="1">
        <v>30</v>
      </c>
    </row>
    <row r="31" spans="1:2">
      <c r="A31" s="1" t="s">
        <v>118</v>
      </c>
      <c r="B31" s="1">
        <v>31</v>
      </c>
    </row>
    <row r="32" spans="1:2">
      <c r="A32" s="1" t="s">
        <v>119</v>
      </c>
      <c r="B32" s="1">
        <v>32</v>
      </c>
    </row>
    <row r="33" spans="1:2">
      <c r="A33" s="1" t="s">
        <v>120</v>
      </c>
      <c r="B33" s="1">
        <v>33</v>
      </c>
    </row>
    <row r="34" spans="1:2">
      <c r="A34" s="1" t="s">
        <v>121</v>
      </c>
      <c r="B34" s="1">
        <v>34</v>
      </c>
    </row>
    <row r="35" spans="1:2">
      <c r="A35" s="1" t="s">
        <v>122</v>
      </c>
      <c r="B35" s="1">
        <v>35</v>
      </c>
    </row>
    <row r="36" spans="1:2">
      <c r="A36" s="1" t="s">
        <v>123</v>
      </c>
      <c r="B36" s="1">
        <v>36</v>
      </c>
    </row>
    <row r="37" spans="1:2">
      <c r="A37" s="1" t="s">
        <v>124</v>
      </c>
      <c r="B37" s="1">
        <v>37</v>
      </c>
    </row>
    <row r="38" spans="1:2">
      <c r="A38" s="1" t="s">
        <v>125</v>
      </c>
      <c r="B38" s="1">
        <v>38</v>
      </c>
    </row>
    <row r="39" spans="1:2">
      <c r="A39" s="1" t="s">
        <v>126</v>
      </c>
      <c r="B39" s="1">
        <v>39</v>
      </c>
    </row>
    <row r="40" spans="1:2">
      <c r="A40" s="1" t="s">
        <v>127</v>
      </c>
      <c r="B40" s="1">
        <v>40</v>
      </c>
    </row>
    <row r="41" spans="1:2">
      <c r="A41" s="1" t="s">
        <v>128</v>
      </c>
      <c r="B41" s="1">
        <v>41</v>
      </c>
    </row>
    <row r="42" spans="1:2">
      <c r="A42" s="1" t="s">
        <v>129</v>
      </c>
      <c r="B42" s="1">
        <v>42</v>
      </c>
    </row>
    <row r="43" spans="1:2">
      <c r="A43" s="1" t="s">
        <v>130</v>
      </c>
      <c r="B43" s="1">
        <v>43</v>
      </c>
    </row>
    <row r="44" spans="1:2">
      <c r="A44" s="1" t="s">
        <v>131</v>
      </c>
      <c r="B44" s="1">
        <v>44</v>
      </c>
    </row>
    <row r="45" spans="1:2">
      <c r="A45" s="1" t="s">
        <v>132</v>
      </c>
      <c r="B45" s="1">
        <v>45</v>
      </c>
    </row>
    <row r="46" spans="1:2">
      <c r="A46" s="1" t="s">
        <v>133</v>
      </c>
      <c r="B46" s="1">
        <v>46</v>
      </c>
    </row>
    <row r="47" spans="1:2">
      <c r="A47" s="1" t="s">
        <v>134</v>
      </c>
      <c r="B47" s="1">
        <v>47</v>
      </c>
    </row>
    <row r="48" spans="1:2">
      <c r="A48" s="1" t="s">
        <v>135</v>
      </c>
      <c r="B48" s="1">
        <v>48</v>
      </c>
    </row>
    <row r="49" spans="1:2">
      <c r="A49" s="1" t="s">
        <v>136</v>
      </c>
      <c r="B49" s="1">
        <v>49</v>
      </c>
    </row>
    <row r="50" spans="1:2">
      <c r="A50" s="1" t="s">
        <v>137</v>
      </c>
      <c r="B50" s="1">
        <v>50</v>
      </c>
    </row>
    <row r="51" spans="1:2">
      <c r="A51" s="1" t="s">
        <v>138</v>
      </c>
      <c r="B51" s="1">
        <v>51</v>
      </c>
    </row>
    <row r="52" spans="1:2">
      <c r="A52" s="1" t="s">
        <v>139</v>
      </c>
      <c r="B52" s="1">
        <v>52</v>
      </c>
    </row>
    <row r="53" spans="1:2">
      <c r="A53" s="1" t="s">
        <v>140</v>
      </c>
      <c r="B53" s="1">
        <v>53</v>
      </c>
    </row>
    <row r="54" spans="1:2">
      <c r="A54" s="1" t="s">
        <v>141</v>
      </c>
      <c r="B54" s="1">
        <v>54</v>
      </c>
    </row>
    <row r="55" spans="1:2">
      <c r="A55" s="1" t="s">
        <v>142</v>
      </c>
      <c r="B55" s="1">
        <v>55</v>
      </c>
    </row>
    <row r="56" spans="1:2">
      <c r="A56" s="1" t="s">
        <v>143</v>
      </c>
      <c r="B56" s="1">
        <v>56</v>
      </c>
    </row>
    <row r="57" spans="1:2">
      <c r="A57" s="1" t="s">
        <v>144</v>
      </c>
      <c r="B57" s="1">
        <v>57</v>
      </c>
    </row>
    <row r="58" spans="1:2">
      <c r="A58" s="1" t="s">
        <v>145</v>
      </c>
      <c r="B58" s="1">
        <v>58</v>
      </c>
    </row>
    <row r="59" spans="1:2">
      <c r="A59" s="1" t="s">
        <v>146</v>
      </c>
      <c r="B59" s="1">
        <v>59</v>
      </c>
    </row>
    <row r="60" spans="1:2">
      <c r="A60" s="1" t="s">
        <v>147</v>
      </c>
      <c r="B60" s="1">
        <v>60</v>
      </c>
    </row>
    <row r="61" spans="1:2">
      <c r="A61" s="1" t="s">
        <v>148</v>
      </c>
      <c r="B61" s="1">
        <v>61</v>
      </c>
    </row>
    <row r="62" spans="1:2">
      <c r="A62" s="1" t="s">
        <v>149</v>
      </c>
      <c r="B62" s="1">
        <v>62</v>
      </c>
    </row>
    <row r="63" spans="1:2">
      <c r="A63" s="1" t="s">
        <v>150</v>
      </c>
      <c r="B63" s="1">
        <v>63</v>
      </c>
    </row>
    <row r="64" spans="1:2">
      <c r="A64" s="1" t="s">
        <v>151</v>
      </c>
      <c r="B64" s="1">
        <v>64</v>
      </c>
    </row>
    <row r="65" spans="1:2">
      <c r="A65" s="1" t="s">
        <v>152</v>
      </c>
      <c r="B65" s="1">
        <v>65</v>
      </c>
    </row>
    <row r="66" spans="1:2">
      <c r="A66" s="1" t="s">
        <v>153</v>
      </c>
      <c r="B66" s="1">
        <v>66</v>
      </c>
    </row>
    <row r="67" spans="1:2">
      <c r="A67" s="1" t="s">
        <v>154</v>
      </c>
      <c r="B67" s="1">
        <v>67</v>
      </c>
    </row>
    <row r="68" spans="1:2">
      <c r="A68" s="1" t="s">
        <v>155</v>
      </c>
      <c r="B68" s="1">
        <v>68</v>
      </c>
    </row>
    <row r="69" spans="1:2">
      <c r="A69" s="1" t="s">
        <v>156</v>
      </c>
      <c r="B69" s="1">
        <v>69</v>
      </c>
    </row>
    <row r="70" spans="1:2">
      <c r="A70" s="1" t="s">
        <v>157</v>
      </c>
      <c r="B70" s="1">
        <v>70</v>
      </c>
    </row>
    <row r="71" spans="1:2">
      <c r="A71" s="1" t="s">
        <v>158</v>
      </c>
      <c r="B71" s="1">
        <v>71</v>
      </c>
    </row>
    <row r="72" spans="1:2">
      <c r="A72" s="1" t="s">
        <v>159</v>
      </c>
      <c r="B72" s="1">
        <v>72</v>
      </c>
    </row>
    <row r="73" spans="1:2">
      <c r="A73" s="1" t="s">
        <v>160</v>
      </c>
      <c r="B73" s="1">
        <v>73</v>
      </c>
    </row>
    <row r="74" spans="1:2">
      <c r="A74" s="1" t="s">
        <v>161</v>
      </c>
      <c r="B74" s="1">
        <v>74</v>
      </c>
    </row>
    <row r="75" spans="1:2">
      <c r="A75" s="1" t="s">
        <v>162</v>
      </c>
      <c r="B75" s="1">
        <v>75</v>
      </c>
    </row>
    <row r="76" spans="1:2">
      <c r="A76" s="1" t="s">
        <v>163</v>
      </c>
      <c r="B76" s="1">
        <v>76</v>
      </c>
    </row>
    <row r="77" spans="1:2">
      <c r="A77" s="1" t="s">
        <v>164</v>
      </c>
      <c r="B77" s="1">
        <v>77</v>
      </c>
    </row>
    <row r="78" spans="1:2">
      <c r="A78" s="1" t="s">
        <v>165</v>
      </c>
      <c r="B78" s="1">
        <v>78</v>
      </c>
    </row>
    <row r="79" spans="1:2">
      <c r="A79" s="1" t="s">
        <v>166</v>
      </c>
      <c r="B79" s="1">
        <v>79</v>
      </c>
    </row>
    <row r="80" spans="1:2">
      <c r="A80" s="1" t="s">
        <v>167</v>
      </c>
      <c r="B80" s="1">
        <v>83</v>
      </c>
    </row>
    <row r="81" spans="1:2">
      <c r="A81" s="1" t="s">
        <v>46</v>
      </c>
      <c r="B81" s="1">
        <v>86</v>
      </c>
    </row>
    <row r="82" spans="1:2">
      <c r="A82" s="1" t="s">
        <v>168</v>
      </c>
      <c r="B82" s="1">
        <v>87</v>
      </c>
    </row>
    <row r="83" spans="1:2">
      <c r="A83" s="1" t="s">
        <v>169</v>
      </c>
      <c r="B83" s="1">
        <v>89</v>
      </c>
    </row>
    <row r="84" spans="1:2">
      <c r="A84" s="1" t="s">
        <v>170</v>
      </c>
      <c r="B84" s="1">
        <v>91</v>
      </c>
    </row>
    <row r="85" spans="1:2">
      <c r="A85" s="1" t="s">
        <v>171</v>
      </c>
      <c r="B85" s="1">
        <v>92</v>
      </c>
    </row>
  </sheetData>
  <sheetProtection password="CA9C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6"/>
  <sheetViews>
    <sheetView workbookViewId="0">
      <selection activeCell="B4" sqref="B4"/>
    </sheetView>
  </sheetViews>
  <sheetFormatPr defaultColWidth="8.42578125" defaultRowHeight="15"/>
  <cols>
    <col min="1" max="1" width="88.7109375" style="1" customWidth="1"/>
    <col min="2" max="2" width="24.42578125" style="1" customWidth="1"/>
    <col min="3" max="3" width="20.42578125" style="1" customWidth="1"/>
  </cols>
  <sheetData>
    <row r="1" spans="1:3">
      <c r="A1" s="34" t="s">
        <v>17</v>
      </c>
    </row>
    <row r="2" spans="1:3">
      <c r="A2" s="3" t="s">
        <v>18</v>
      </c>
    </row>
    <row r="3" spans="1:3">
      <c r="A3" s="4" t="s">
        <v>189</v>
      </c>
      <c r="B3" s="6">
        <v>789.68</v>
      </c>
    </row>
    <row r="4" spans="1:3">
      <c r="A4" s="4" t="s">
        <v>190</v>
      </c>
      <c r="B4" s="6">
        <v>624.41999999999996</v>
      </c>
    </row>
    <row r="5" spans="1:3">
      <c r="A5" s="4" t="s">
        <v>191</v>
      </c>
      <c r="B5" s="6">
        <v>751.46</v>
      </c>
    </row>
    <row r="6" spans="1:3">
      <c r="A6" s="4" t="s">
        <v>192</v>
      </c>
      <c r="B6" s="6">
        <v>5291.75</v>
      </c>
    </row>
    <row r="8" spans="1:3">
      <c r="A8" s="7" t="s">
        <v>21</v>
      </c>
    </row>
    <row r="9" spans="1:3">
      <c r="A9" s="8" t="s">
        <v>22</v>
      </c>
      <c r="B9" s="6">
        <v>10</v>
      </c>
    </row>
    <row r="10" spans="1:3">
      <c r="A10" s="8" t="s">
        <v>23</v>
      </c>
      <c r="B10" s="6">
        <v>10</v>
      </c>
    </row>
    <row r="11" spans="1:3">
      <c r="A11" s="8" t="s">
        <v>24</v>
      </c>
      <c r="B11" s="6">
        <v>8</v>
      </c>
    </row>
    <row r="13" spans="1:3">
      <c r="A13" s="9" t="s">
        <v>25</v>
      </c>
    </row>
    <row r="14" spans="1:3">
      <c r="A14" s="10" t="s">
        <v>193</v>
      </c>
      <c r="B14" s="11">
        <f>B4*(B9+3)+B6</f>
        <v>13409.21</v>
      </c>
      <c r="C14" s="12"/>
    </row>
    <row r="15" spans="1:3">
      <c r="A15" s="13" t="s">
        <v>194</v>
      </c>
      <c r="B15" s="1">
        <f>B3*(B10+3)+B6</f>
        <v>15557.59</v>
      </c>
    </row>
    <row r="16" spans="1:3">
      <c r="A16" s="13" t="s">
        <v>195</v>
      </c>
      <c r="B16" s="11">
        <f>B11*B5</f>
        <v>6011.68</v>
      </c>
    </row>
    <row r="18" spans="1:3">
      <c r="A18" s="9" t="s">
        <v>27</v>
      </c>
      <c r="B18" s="14"/>
    </row>
    <row r="19" spans="1:3">
      <c r="A19" s="15" t="s">
        <v>28</v>
      </c>
    </row>
    <row r="20" spans="1:3">
      <c r="A20" s="15" t="s">
        <v>29</v>
      </c>
      <c r="B20" s="1" t="s">
        <v>172</v>
      </c>
      <c r="C20" s="1" t="s">
        <v>173</v>
      </c>
    </row>
    <row r="21" spans="1:3">
      <c r="A21" s="15" t="s">
        <v>30</v>
      </c>
      <c r="B21" s="1">
        <v>10999</v>
      </c>
      <c r="C21" s="1">
        <v>1559.17</v>
      </c>
    </row>
    <row r="22" spans="1:3">
      <c r="A22" s="15" t="s">
        <v>31</v>
      </c>
      <c r="B22" s="1">
        <v>8960</v>
      </c>
      <c r="C22" s="1">
        <v>2860.83</v>
      </c>
    </row>
    <row r="23" spans="1:3">
      <c r="A23" s="15" t="s">
        <v>32</v>
      </c>
      <c r="B23" s="1">
        <v>24646</v>
      </c>
      <c r="C23" s="1">
        <v>3432.5</v>
      </c>
    </row>
    <row r="24" spans="1:3">
      <c r="A24" s="15" t="s">
        <v>33</v>
      </c>
      <c r="B24" s="11">
        <f>SUM(B21:B23)</f>
        <v>44605</v>
      </c>
      <c r="C24" s="11">
        <f>SUM(C21:C23)</f>
        <v>7852.5</v>
      </c>
    </row>
    <row r="25" spans="1:3">
      <c r="A25" s="15" t="s">
        <v>34</v>
      </c>
    </row>
    <row r="26" spans="1:3">
      <c r="A26" s="15" t="s">
        <v>29</v>
      </c>
    </row>
    <row r="27" spans="1:3">
      <c r="A27" s="15" t="s">
        <v>35</v>
      </c>
      <c r="B27" s="1">
        <v>3410</v>
      </c>
      <c r="C27" s="1">
        <v>2739.25</v>
      </c>
    </row>
    <row r="28" spans="1:3">
      <c r="A28" s="15" t="s">
        <v>36</v>
      </c>
      <c r="B28" s="1">
        <v>3350</v>
      </c>
      <c r="C28" s="1">
        <v>150</v>
      </c>
    </row>
    <row r="29" spans="1:3">
      <c r="A29" s="15" t="s">
        <v>37</v>
      </c>
      <c r="B29" s="1">
        <v>6630</v>
      </c>
      <c r="C29" s="1">
        <v>200</v>
      </c>
    </row>
    <row r="30" spans="1:3">
      <c r="A30" s="15" t="s">
        <v>38</v>
      </c>
      <c r="B30" s="1">
        <v>2080</v>
      </c>
      <c r="C30" s="1">
        <v>230</v>
      </c>
    </row>
    <row r="31" spans="1:3">
      <c r="A31" s="15" t="s">
        <v>39</v>
      </c>
      <c r="B31" s="1">
        <v>230</v>
      </c>
      <c r="C31" s="1">
        <v>1164.44</v>
      </c>
    </row>
    <row r="32" spans="1:3">
      <c r="A32" s="15" t="s">
        <v>179</v>
      </c>
      <c r="B32" s="1">
        <v>374</v>
      </c>
      <c r="C32" s="1">
        <v>1164.44</v>
      </c>
    </row>
    <row r="33" spans="1:3">
      <c r="A33" s="15" t="s">
        <v>180</v>
      </c>
      <c r="B33" s="1">
        <v>384</v>
      </c>
      <c r="C33" s="1">
        <v>230.83</v>
      </c>
    </row>
    <row r="34" spans="1:3">
      <c r="A34" s="15" t="s">
        <v>40</v>
      </c>
      <c r="B34" s="1">
        <v>246</v>
      </c>
      <c r="C34" s="1">
        <v>230.83</v>
      </c>
    </row>
    <row r="35" spans="1:3">
      <c r="A35" s="15" t="s">
        <v>181</v>
      </c>
      <c r="B35" s="1">
        <v>384</v>
      </c>
      <c r="C35" s="1">
        <v>230.83</v>
      </c>
    </row>
    <row r="36" spans="1:3">
      <c r="A36" s="15" t="s">
        <v>41</v>
      </c>
      <c r="B36" s="1">
        <v>324</v>
      </c>
      <c r="C36" s="1">
        <v>100</v>
      </c>
    </row>
    <row r="37" spans="1:3">
      <c r="A37" s="15" t="s">
        <v>33</v>
      </c>
      <c r="B37" s="11">
        <f>SUM(B27:B36)</f>
        <v>17412</v>
      </c>
      <c r="C37" s="11">
        <f>SUM(C27:C36)</f>
        <v>6440.6200000000008</v>
      </c>
    </row>
    <row r="39" spans="1:3">
      <c r="A39" s="16" t="s">
        <v>42</v>
      </c>
      <c r="B39" s="17"/>
      <c r="C39" s="17"/>
    </row>
    <row r="40" spans="1:3">
      <c r="A40" s="18" t="s">
        <v>19</v>
      </c>
      <c r="B40" s="5">
        <v>66000</v>
      </c>
      <c r="C40" s="11"/>
    </row>
    <row r="41" spans="1:3">
      <c r="A41" s="18" t="s">
        <v>20</v>
      </c>
      <c r="B41" s="5">
        <v>25000</v>
      </c>
      <c r="C41" s="11"/>
    </row>
    <row r="42" spans="1:3">
      <c r="A42" s="19" t="s">
        <v>43</v>
      </c>
      <c r="B42" s="20">
        <f>B14</f>
        <v>13409.21</v>
      </c>
      <c r="C42" s="11"/>
    </row>
    <row r="43" spans="1:3">
      <c r="A43" s="18" t="s">
        <v>26</v>
      </c>
      <c r="B43" s="5">
        <v>6011.68</v>
      </c>
      <c r="C43" s="11"/>
    </row>
    <row r="44" spans="1:3">
      <c r="A44" s="11" t="s">
        <v>28</v>
      </c>
      <c r="B44" s="11">
        <f>B24</f>
        <v>44605</v>
      </c>
      <c r="C44" s="11">
        <f>C24</f>
        <v>7852.5</v>
      </c>
    </row>
    <row r="45" spans="1:3">
      <c r="A45" s="18" t="s">
        <v>34</v>
      </c>
      <c r="B45" s="11">
        <f>B37</f>
        <v>17412</v>
      </c>
      <c r="C45" s="11">
        <f>C37</f>
        <v>6440.6200000000008</v>
      </c>
    </row>
    <row r="46" spans="1:3">
      <c r="A46" s="21" t="s">
        <v>44</v>
      </c>
      <c r="C46" s="6">
        <f>SUM(B40:C45)</f>
        <v>186731.00999999998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62"/>
  <sheetViews>
    <sheetView tabSelected="1" workbookViewId="0">
      <selection activeCell="P6" sqref="P6"/>
    </sheetView>
  </sheetViews>
  <sheetFormatPr defaultColWidth="8.42578125" defaultRowHeight="15"/>
  <cols>
    <col min="1" max="1" width="86.28515625" style="1" customWidth="1"/>
    <col min="2" max="2" width="31.42578125" style="1" customWidth="1"/>
    <col min="3" max="3" width="36.5703125" hidden="1" customWidth="1"/>
    <col min="4" max="4" width="31.42578125" customWidth="1"/>
  </cols>
  <sheetData>
    <row r="1" spans="1:4">
      <c r="A1" s="1" t="s">
        <v>45</v>
      </c>
      <c r="B1" s="43" t="s">
        <v>204</v>
      </c>
      <c r="C1" s="1" t="s">
        <v>47</v>
      </c>
    </row>
    <row r="2" spans="1:4" ht="81" customHeight="1">
      <c r="A2" s="40" t="s">
        <v>184</v>
      </c>
      <c r="B2" s="42">
        <v>83</v>
      </c>
      <c r="C2" s="1" t="s">
        <v>48</v>
      </c>
    </row>
    <row r="3" spans="1:4">
      <c r="A3" s="23" t="s">
        <v>186</v>
      </c>
      <c r="B3" s="24">
        <v>2614.08</v>
      </c>
      <c r="C3" s="1" t="s">
        <v>49</v>
      </c>
      <c r="D3" s="34" t="s">
        <v>200</v>
      </c>
    </row>
    <row r="4" spans="1:4">
      <c r="A4" s="23" t="s">
        <v>187</v>
      </c>
      <c r="B4" s="24">
        <v>1051.68</v>
      </c>
      <c r="C4" s="1" t="s">
        <v>50</v>
      </c>
    </row>
    <row r="5" spans="1:4">
      <c r="A5" s="23" t="s">
        <v>188</v>
      </c>
      <c r="B5" s="24">
        <v>1172.6400000000001</v>
      </c>
      <c r="C5" s="1" t="s">
        <v>51</v>
      </c>
    </row>
    <row r="6" spans="1:4">
      <c r="A6" s="23" t="s">
        <v>189</v>
      </c>
      <c r="B6" s="24">
        <v>13753.2</v>
      </c>
      <c r="C6" s="1" t="s">
        <v>52</v>
      </c>
    </row>
    <row r="7" spans="1:4">
      <c r="A7" s="41" t="s">
        <v>185</v>
      </c>
    </row>
    <row r="8" spans="1:4">
      <c r="A8" s="35" t="s">
        <v>178</v>
      </c>
    </row>
    <row r="9" spans="1:4">
      <c r="A9" s="36" t="s">
        <v>29</v>
      </c>
      <c r="B9" s="27" t="s">
        <v>172</v>
      </c>
      <c r="C9" s="27" t="s">
        <v>173</v>
      </c>
      <c r="D9" s="27" t="s">
        <v>173</v>
      </c>
    </row>
    <row r="10" spans="1:4">
      <c r="A10" s="44" t="s">
        <v>183</v>
      </c>
      <c r="B10" s="44">
        <v>25000</v>
      </c>
      <c r="C10" s="44"/>
      <c r="D10" s="44">
        <v>5862</v>
      </c>
    </row>
    <row r="11" spans="1:4">
      <c r="A11" s="44" t="s">
        <v>212</v>
      </c>
      <c r="B11" s="44">
        <v>21190</v>
      </c>
      <c r="C11" s="44"/>
      <c r="D11" s="44">
        <v>5862</v>
      </c>
    </row>
    <row r="12" spans="1:4">
      <c r="A12" s="44" t="s">
        <v>213</v>
      </c>
      <c r="B12" s="44">
        <v>15999</v>
      </c>
      <c r="C12" s="44"/>
      <c r="D12" s="44">
        <v>5862</v>
      </c>
    </row>
    <row r="13" spans="1:4">
      <c r="A13" s="44" t="s">
        <v>211</v>
      </c>
      <c r="B13" s="44">
        <v>11571</v>
      </c>
      <c r="C13" s="44"/>
      <c r="D13" s="44">
        <v>5862</v>
      </c>
    </row>
    <row r="14" spans="1:4">
      <c r="A14" s="44" t="s">
        <v>210</v>
      </c>
      <c r="B14" s="44">
        <v>9470</v>
      </c>
      <c r="C14" s="44"/>
      <c r="D14" s="44">
        <v>5862</v>
      </c>
    </row>
    <row r="15" spans="1:4">
      <c r="A15" s="44" t="s">
        <v>219</v>
      </c>
      <c r="B15" s="44">
        <v>20250</v>
      </c>
      <c r="C15" s="44"/>
      <c r="D15" s="44">
        <v>7232.4</v>
      </c>
    </row>
    <row r="16" spans="1:4">
      <c r="A16" s="44" t="s">
        <v>223</v>
      </c>
      <c r="B16" s="44">
        <v>13979</v>
      </c>
      <c r="C16" s="44"/>
      <c r="D16" s="44">
        <v>7232.4</v>
      </c>
    </row>
    <row r="17" spans="1:4">
      <c r="A17" s="44" t="s">
        <v>220</v>
      </c>
      <c r="B17" s="44">
        <v>13600</v>
      </c>
      <c r="C17" s="44"/>
      <c r="D17" s="44">
        <v>7232.4</v>
      </c>
    </row>
    <row r="18" spans="1:4">
      <c r="A18" s="44" t="s">
        <v>221</v>
      </c>
      <c r="B18" s="44">
        <v>16289</v>
      </c>
      <c r="C18" s="44"/>
      <c r="D18" s="44">
        <v>7232.4</v>
      </c>
    </row>
    <row r="19" spans="1:4">
      <c r="A19" s="44" t="s">
        <v>222</v>
      </c>
      <c r="B19" s="44">
        <v>20250</v>
      </c>
      <c r="C19" s="44"/>
      <c r="D19" s="44">
        <v>7232.4</v>
      </c>
    </row>
    <row r="20" spans="1:4">
      <c r="A20" s="44" t="s">
        <v>209</v>
      </c>
      <c r="B20" s="44">
        <v>109870</v>
      </c>
      <c r="C20" s="44"/>
      <c r="D20" s="44">
        <v>8520</v>
      </c>
    </row>
    <row r="21" spans="1:4">
      <c r="A21" s="44" t="s">
        <v>207</v>
      </c>
      <c r="B21" s="44">
        <v>98822</v>
      </c>
      <c r="C21" s="44"/>
      <c r="D21" s="44">
        <v>8520</v>
      </c>
    </row>
    <row r="22" spans="1:4">
      <c r="A22" s="44" t="s">
        <v>208</v>
      </c>
      <c r="B22" s="44">
        <v>91863</v>
      </c>
      <c r="C22" s="44"/>
      <c r="D22" s="44">
        <v>8520</v>
      </c>
    </row>
    <row r="23" spans="1:4">
      <c r="A23" s="44" t="s">
        <v>206</v>
      </c>
      <c r="B23" s="45">
        <v>70376</v>
      </c>
      <c r="C23" s="44"/>
      <c r="D23" s="44">
        <v>8520</v>
      </c>
    </row>
    <row r="24" spans="1:4">
      <c r="A24" s="44" t="s">
        <v>205</v>
      </c>
      <c r="B24" s="45">
        <v>60546</v>
      </c>
      <c r="C24" s="44"/>
      <c r="D24" s="44">
        <v>8520</v>
      </c>
    </row>
    <row r="25" spans="1:4">
      <c r="A25" s="44" t="s">
        <v>214</v>
      </c>
      <c r="B25" s="44">
        <v>145700</v>
      </c>
      <c r="C25" s="44"/>
      <c r="D25" s="44">
        <v>8520</v>
      </c>
    </row>
    <row r="26" spans="1:4">
      <c r="A26" s="44" t="s">
        <v>215</v>
      </c>
      <c r="B26" s="44">
        <v>180650</v>
      </c>
      <c r="C26" s="44"/>
      <c r="D26" s="44">
        <v>8520</v>
      </c>
    </row>
    <row r="27" spans="1:4">
      <c r="A27" s="44" t="s">
        <v>216</v>
      </c>
      <c r="B27" s="44">
        <v>175000</v>
      </c>
      <c r="C27" s="44"/>
      <c r="D27" s="44">
        <v>8520</v>
      </c>
    </row>
    <row r="28" spans="1:4">
      <c r="A28" s="44" t="s">
        <v>217</v>
      </c>
      <c r="B28" s="44">
        <v>52053</v>
      </c>
      <c r="C28" s="44"/>
      <c r="D28" s="44">
        <v>8520</v>
      </c>
    </row>
    <row r="29" spans="1:4">
      <c r="A29" s="44" t="s">
        <v>218</v>
      </c>
      <c r="B29" s="44">
        <v>40296</v>
      </c>
      <c r="C29" s="44"/>
      <c r="D29" s="44">
        <v>8520</v>
      </c>
    </row>
    <row r="30" spans="1:4">
      <c r="A30" s="44" t="s">
        <v>209</v>
      </c>
      <c r="B30" s="44">
        <v>109870</v>
      </c>
      <c r="C30" s="44"/>
      <c r="D30" s="44">
        <v>8520</v>
      </c>
    </row>
    <row r="31" spans="1:4">
      <c r="A31" s="44" t="s">
        <v>207</v>
      </c>
      <c r="B31" s="44">
        <v>98822</v>
      </c>
      <c r="C31" s="44"/>
      <c r="D31" s="44">
        <v>8520</v>
      </c>
    </row>
    <row r="32" spans="1:4">
      <c r="A32" s="44" t="s">
        <v>208</v>
      </c>
      <c r="B32" s="44">
        <v>91863</v>
      </c>
      <c r="C32" s="44"/>
      <c r="D32" s="44">
        <v>8520</v>
      </c>
    </row>
    <row r="33" spans="1:4">
      <c r="A33" s="44" t="s">
        <v>206</v>
      </c>
      <c r="B33" s="45">
        <v>70376</v>
      </c>
      <c r="C33" s="44"/>
      <c r="D33" s="44">
        <v>8520</v>
      </c>
    </row>
    <row r="34" spans="1:4">
      <c r="A34" s="44" t="s">
        <v>205</v>
      </c>
      <c r="B34" s="45">
        <v>60546</v>
      </c>
      <c r="C34" s="44"/>
      <c r="D34" s="44">
        <v>8520</v>
      </c>
    </row>
    <row r="35" spans="1:4">
      <c r="A35" s="44" t="s">
        <v>214</v>
      </c>
      <c r="B35" s="44">
        <v>145700</v>
      </c>
      <c r="C35" s="44"/>
      <c r="D35" s="44">
        <v>8520</v>
      </c>
    </row>
    <row r="36" spans="1:4">
      <c r="A36" s="44" t="s">
        <v>215</v>
      </c>
      <c r="B36" s="44">
        <v>180650</v>
      </c>
      <c r="C36" s="44"/>
      <c r="D36" s="44">
        <v>8520</v>
      </c>
    </row>
    <row r="37" spans="1:4">
      <c r="A37" s="44" t="s">
        <v>216</v>
      </c>
      <c r="B37" s="44">
        <v>175000</v>
      </c>
      <c r="C37" s="44"/>
      <c r="D37" s="44">
        <v>8520</v>
      </c>
    </row>
    <row r="38" spans="1:4">
      <c r="A38" s="44" t="s">
        <v>217</v>
      </c>
      <c r="B38" s="44">
        <v>52053</v>
      </c>
      <c r="C38" s="44"/>
      <c r="D38" s="44">
        <v>8520</v>
      </c>
    </row>
    <row r="39" spans="1:4">
      <c r="A39" s="44" t="s">
        <v>218</v>
      </c>
      <c r="B39" s="44">
        <v>40296</v>
      </c>
      <c r="C39" s="44"/>
      <c r="D39" s="44">
        <v>8520</v>
      </c>
    </row>
    <row r="40" spans="1:4">
      <c r="A40" s="37" t="s">
        <v>34</v>
      </c>
      <c r="B40" s="29"/>
      <c r="C40" s="29"/>
    </row>
    <row r="41" spans="1:4">
      <c r="A41" s="36" t="s">
        <v>29</v>
      </c>
      <c r="B41" s="27" t="s">
        <v>172</v>
      </c>
      <c r="C41" s="27" t="s">
        <v>173</v>
      </c>
      <c r="D41" s="27" t="s">
        <v>173</v>
      </c>
    </row>
    <row r="42" spans="1:4">
      <c r="A42" s="38" t="s">
        <v>40</v>
      </c>
      <c r="B42" s="24">
        <v>400</v>
      </c>
      <c r="C42" s="24"/>
      <c r="D42" s="24">
        <v>610.79999999999995</v>
      </c>
    </row>
    <row r="43" spans="1:4">
      <c r="A43" s="38" t="s">
        <v>67</v>
      </c>
      <c r="B43" s="24">
        <v>2634</v>
      </c>
      <c r="C43" s="24"/>
      <c r="D43" s="24">
        <v>610.79999999999995</v>
      </c>
    </row>
    <row r="44" spans="1:4">
      <c r="A44" s="38" t="s">
        <v>181</v>
      </c>
      <c r="B44" s="39">
        <f>B43*2</f>
        <v>5268</v>
      </c>
      <c r="C44" s="39"/>
      <c r="D44" s="39">
        <f>D43*2</f>
        <v>1221.5999999999999</v>
      </c>
    </row>
    <row r="45" spans="1:4">
      <c r="A45" s="38" t="s">
        <v>39</v>
      </c>
      <c r="B45" s="24">
        <v>340</v>
      </c>
      <c r="C45" s="24"/>
      <c r="D45" s="24">
        <v>750</v>
      </c>
    </row>
    <row r="46" spans="1:4">
      <c r="A46" s="38" t="s">
        <v>65</v>
      </c>
      <c r="B46" s="24">
        <v>440</v>
      </c>
      <c r="C46" s="24"/>
      <c r="D46" s="24">
        <v>750</v>
      </c>
    </row>
    <row r="47" spans="1:4">
      <c r="A47" s="38" t="s">
        <v>179</v>
      </c>
      <c r="B47" s="39">
        <f>B46*2</f>
        <v>880</v>
      </c>
      <c r="C47" s="39"/>
      <c r="D47" s="39">
        <f>D46*2</f>
        <v>1500</v>
      </c>
    </row>
    <row r="48" spans="1:4">
      <c r="A48" s="38" t="s">
        <v>59</v>
      </c>
      <c r="B48" s="24">
        <v>510</v>
      </c>
      <c r="C48" s="24"/>
      <c r="D48" s="24">
        <v>1725.6</v>
      </c>
    </row>
    <row r="49" spans="1:4">
      <c r="A49" s="38" t="s">
        <v>66</v>
      </c>
      <c r="B49" s="39">
        <f>B48*2</f>
        <v>1020</v>
      </c>
      <c r="C49" s="39"/>
      <c r="D49" s="39">
        <f>D48*2</f>
        <v>3451.2</v>
      </c>
    </row>
    <row r="50" spans="1:4">
      <c r="A50" s="38" t="s">
        <v>199</v>
      </c>
      <c r="B50" s="24">
        <v>857</v>
      </c>
      <c r="C50" s="24"/>
      <c r="D50" s="24">
        <v>1725.6</v>
      </c>
    </row>
    <row r="51" spans="1:4">
      <c r="A51" s="38" t="s">
        <v>180</v>
      </c>
      <c r="B51" s="39">
        <f>B50</f>
        <v>857</v>
      </c>
      <c r="C51" s="39"/>
      <c r="D51" s="39">
        <f>D50</f>
        <v>1725.6</v>
      </c>
    </row>
    <row r="52" spans="1:4">
      <c r="A52" s="38" t="s">
        <v>60</v>
      </c>
      <c r="B52" s="24">
        <v>320</v>
      </c>
      <c r="C52" s="24"/>
      <c r="D52" s="44">
        <v>750</v>
      </c>
    </row>
    <row r="53" spans="1:4">
      <c r="A53" s="38" t="s">
        <v>41</v>
      </c>
      <c r="B53" s="24">
        <v>710</v>
      </c>
      <c r="C53" s="24"/>
      <c r="D53" s="44">
        <v>1725.6</v>
      </c>
    </row>
    <row r="54" spans="1:4">
      <c r="A54" s="38" t="s">
        <v>57</v>
      </c>
      <c r="B54" s="24">
        <v>2250</v>
      </c>
      <c r="C54" s="24"/>
      <c r="D54" s="24">
        <v>7550.4</v>
      </c>
    </row>
    <row r="55" spans="1:4">
      <c r="A55" s="38" t="s">
        <v>64</v>
      </c>
      <c r="B55" s="24">
        <v>3500</v>
      </c>
      <c r="C55" s="24"/>
      <c r="D55" s="24">
        <v>7550.4</v>
      </c>
    </row>
    <row r="56" spans="1:4">
      <c r="A56" s="38" t="s">
        <v>35</v>
      </c>
      <c r="B56" s="24">
        <v>6500</v>
      </c>
      <c r="C56" s="24"/>
      <c r="D56" s="24">
        <v>7550.4</v>
      </c>
    </row>
    <row r="57" spans="1:4">
      <c r="A57" s="38" t="s">
        <v>36</v>
      </c>
      <c r="B57" s="24">
        <v>3400</v>
      </c>
      <c r="C57" s="24"/>
      <c r="D57" s="24">
        <v>4249.2</v>
      </c>
    </row>
    <row r="58" spans="1:4">
      <c r="A58" s="38" t="s">
        <v>70</v>
      </c>
      <c r="B58" s="39">
        <f>B57*2</f>
        <v>6800</v>
      </c>
      <c r="C58" s="39"/>
      <c r="D58" s="39">
        <f>D57*2</f>
        <v>8498.4</v>
      </c>
    </row>
    <row r="59" spans="1:4">
      <c r="A59" s="38" t="s">
        <v>37</v>
      </c>
      <c r="B59" s="24">
        <v>3400</v>
      </c>
      <c r="C59" s="24"/>
      <c r="D59" s="24">
        <v>4249.2</v>
      </c>
    </row>
    <row r="60" spans="1:4">
      <c r="A60" s="38" t="s">
        <v>71</v>
      </c>
      <c r="B60" s="39">
        <f>B59*2</f>
        <v>6800</v>
      </c>
      <c r="C60" s="39"/>
      <c r="D60" s="39">
        <f>D59*2</f>
        <v>8498.4</v>
      </c>
    </row>
    <row r="61" spans="1:4">
      <c r="A61" s="38" t="s">
        <v>38</v>
      </c>
      <c r="B61" s="24">
        <v>2000</v>
      </c>
      <c r="C61" s="24"/>
      <c r="D61" s="24">
        <v>10208.4</v>
      </c>
    </row>
    <row r="62" spans="1:4">
      <c r="A62"/>
    </row>
    <row r="63" spans="1:4">
      <c r="A63"/>
    </row>
    <row r="64" spans="1:4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</sheetData>
  <pageMargins left="0.7" right="0.7" top="0.75" bottom="0.75" header="0.51180555555555496" footer="0.51180555555555496"/>
  <pageSetup firstPageNumber="0" orientation="portrait" horizontalDpi="300" verticalDpi="3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РЕГИОНЫ!$A:$A</xm:f>
          </x14:formula1>
          <x14:formula2>
            <xm:f>0</xm:f>
          </x14:formula2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9"/>
  <sheetViews>
    <sheetView workbookViewId="0">
      <selection activeCell="A18" sqref="A18"/>
    </sheetView>
  </sheetViews>
  <sheetFormatPr defaultColWidth="8.42578125" defaultRowHeight="15"/>
  <cols>
    <col min="1" max="1" width="43.85546875" style="1" customWidth="1"/>
    <col min="2" max="2" width="33.85546875" style="1" customWidth="1"/>
    <col min="3" max="3" width="24.42578125" style="1" customWidth="1"/>
    <col min="4" max="4" width="20.42578125" style="1" hidden="1" customWidth="1"/>
  </cols>
  <sheetData>
    <row r="1" spans="1:4" ht="18.75">
      <c r="A1" s="25" t="s">
        <v>53</v>
      </c>
      <c r="D1" s="1" t="s">
        <v>54</v>
      </c>
    </row>
    <row r="2" spans="1:4">
      <c r="D2" s="1" t="s">
        <v>55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8" t="s">
        <v>34</v>
      </c>
      <c r="B10" s="29"/>
      <c r="C10" s="29"/>
    </row>
    <row r="11" spans="1:4">
      <c r="A11" s="27" t="s">
        <v>29</v>
      </c>
      <c r="B11" s="27" t="s">
        <v>172</v>
      </c>
      <c r="C11" s="27" t="s">
        <v>173</v>
      </c>
    </row>
    <row r="12" spans="1:4">
      <c r="A12" s="23" t="s">
        <v>57</v>
      </c>
      <c r="B12" s="24">
        <f>VLOOKUP(A12,'ОБЩИЕ ЗНАЧЕНИЯ'!A:D,2,FALSE)</f>
        <v>2250</v>
      </c>
      <c r="C12" s="24">
        <f>VLOOKUP(Вар1!A12,'ОБЩИЕ ЗНАЧЕНИЯ'!A:D,4,FALSE)</f>
        <v>7550.4</v>
      </c>
      <c r="D12" s="1" t="s">
        <v>58</v>
      </c>
    </row>
    <row r="13" spans="1:4">
      <c r="A13" s="23" t="s">
        <v>36</v>
      </c>
      <c r="B13" s="24">
        <f>VLOOKUP(Вар1!A13,'ОБЩИЕ ЗНАЧЕНИЯ'!A:D,2,FALSE)</f>
        <v>3400</v>
      </c>
      <c r="C13" s="24">
        <f>VLOOKUP(Вар1!A13,'ОБЩИЕ ЗНАЧЕНИЯ'!A:D,4,FALSE)</f>
        <v>4249.2</v>
      </c>
      <c r="D13" s="1" t="s">
        <v>58</v>
      </c>
    </row>
    <row r="14" spans="1:4">
      <c r="A14" s="23" t="s">
        <v>37</v>
      </c>
      <c r="B14" s="24">
        <f>VLOOKUP(Вар1!A14,'ОБЩИЕ ЗНАЧЕНИЯ'!A:D,2,FALSE)</f>
        <v>3400</v>
      </c>
      <c r="C14" s="24">
        <f>VLOOKUP(Вар1!A14,'ОБЩИЕ ЗНАЧЕНИЯ'!A:D,4,FALSE)</f>
        <v>4249.2</v>
      </c>
      <c r="D14" s="1" t="s">
        <v>58</v>
      </c>
    </row>
    <row r="15" spans="1:4">
      <c r="A15" s="23" t="s">
        <v>38</v>
      </c>
      <c r="B15" s="24">
        <f>VLOOKUP(Вар1!A15,'ОБЩИЕ ЗНАЧЕНИЯ'!A:D,2,FALSE)</f>
        <v>2000</v>
      </c>
      <c r="C15" s="24">
        <f>VLOOKUP(Вар1!A15,'ОБЩИЕ ЗНАЧЕНИЯ'!A:D,4,FALSE)</f>
        <v>10208.4</v>
      </c>
      <c r="D15" s="1" t="s">
        <v>58</v>
      </c>
    </row>
    <row r="16" spans="1:4">
      <c r="A16" s="23" t="s">
        <v>39</v>
      </c>
      <c r="B16" s="24">
        <f>VLOOKUP(Вар1!A16,'ОБЩИЕ ЗНАЧЕНИЯ'!A:D,2,FALSE)</f>
        <v>340</v>
      </c>
      <c r="C16" s="24">
        <f>VLOOKUP(Вар1!A16,'ОБЩИЕ ЗНАЧЕНИЯ'!A:D,4,FALSE)</f>
        <v>750</v>
      </c>
      <c r="D16" s="1" t="s">
        <v>58</v>
      </c>
    </row>
    <row r="17" spans="1:4">
      <c r="A17" s="23" t="s">
        <v>59</v>
      </c>
      <c r="B17" s="24">
        <f>VLOOKUP(Вар1!A17,'ОБЩИЕ ЗНАЧЕНИЯ'!A:D,2,FALSE)</f>
        <v>510</v>
      </c>
      <c r="C17" s="24">
        <f>VLOOKUP(Вар1!A17,'ОБЩИЕ ЗНАЧЕНИЯ'!A:D,4,FALSE)</f>
        <v>1725.6</v>
      </c>
      <c r="D17" s="1" t="s">
        <v>58</v>
      </c>
    </row>
    <row r="18" spans="1:4">
      <c r="A18" s="23" t="s">
        <v>40</v>
      </c>
      <c r="B18" s="24">
        <f>VLOOKUP(Вар1!A18,'ОБЩИЕ ЗНАЧЕНИЯ'!A:D,2,FALSE)</f>
        <v>400</v>
      </c>
      <c r="C18" s="24">
        <f>VLOOKUP(Вар1!A18,'ОБЩИЕ ЗНАЧЕНИЯ'!A:D,4,FALSE)</f>
        <v>610.79999999999995</v>
      </c>
      <c r="D18" s="1" t="s">
        <v>58</v>
      </c>
    </row>
    <row r="19" spans="1:4">
      <c r="A19" s="23" t="s">
        <v>60</v>
      </c>
      <c r="B19" s="24">
        <f>VLOOKUP(Вар1!A19,'ОБЩИЕ ЗНАЧЕНИЯ'!A:D,2,FALSE)</f>
        <v>320</v>
      </c>
      <c r="C19" s="24">
        <f>VLOOKUP(Вар1!A19,'ОБЩИЕ ЗНАЧЕНИЯ'!A:D,4,FALSE)</f>
        <v>750</v>
      </c>
      <c r="D19" s="1" t="s">
        <v>58</v>
      </c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D26"/>
  <sheetViews>
    <sheetView workbookViewId="0">
      <selection activeCell="A25" sqref="A25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61</v>
      </c>
      <c r="D1" s="1" t="s">
        <v>54</v>
      </c>
    </row>
    <row r="2" spans="1:4">
      <c r="D2" s="30" t="s">
        <v>62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ЗНАЧЕНИЯ'!A15</f>
        <v>Водонагреватель проточный Ariston Fast Evo 14C 24 кВт закрытая камера сгорания</v>
      </c>
      <c r="B10" s="24">
        <f>'ОБЩИЕ ЗНАЧЕНИЯ'!B15</f>
        <v>20250</v>
      </c>
      <c r="C10" s="24">
        <f>'ОБЩИЕ ЗНАЧЕНИЯ'!D15</f>
        <v>7232.4</v>
      </c>
      <c r="D10" s="1" t="s">
        <v>63</v>
      </c>
    </row>
    <row r="11" spans="1:4">
      <c r="A11" s="22" t="str">
        <f>'ОБЩИЕ ЗНАЧЕНИЯ'!A16</f>
        <v>Водонагреватель проточный Bosch WR 10-2 P23, GWH 10-2 CO P 7701331615 откр. кам. сгорания</v>
      </c>
      <c r="B11" s="24">
        <f>'ОБЩИЕ ЗНАЧЕНИЯ'!B16</f>
        <v>13979</v>
      </c>
      <c r="C11" s="24">
        <f>'ОБЩИЕ ЗНАЧЕНИЯ'!D16</f>
        <v>7232.4</v>
      </c>
      <c r="D11" s="1" t="s">
        <v>63</v>
      </c>
    </row>
    <row r="12" spans="1:4">
      <c r="A12" s="22" t="str">
        <f>'ОБЩИЕ ЗНАЧЕНИЯ'!A17</f>
        <v>Водонагреватель проточный Neva 4510 30594 закрытая камера сгорания</v>
      </c>
      <c r="B12" s="24">
        <f>'ОБЩИЕ ЗНАЧЕНИЯ'!B17</f>
        <v>13600</v>
      </c>
      <c r="C12" s="24">
        <f>'ОБЩИЕ ЗНАЧЕНИЯ'!D17</f>
        <v>7232.4</v>
      </c>
      <c r="D12" s="1" t="s">
        <v>63</v>
      </c>
    </row>
    <row r="13" spans="1:4">
      <c r="A13" s="22" t="str">
        <f>'ОБЩИЕ ЗНАЧЕНИЯ'!A18</f>
        <v>Водонагреватель проточный Baxi SIG-2 11i 7219087 открытая камера сгорания</v>
      </c>
      <c r="B13" s="24">
        <f>'ОБЩИЕ ЗНАЧЕНИЯ'!B18</f>
        <v>16289</v>
      </c>
      <c r="C13" s="24">
        <f>'ОБЩИЕ ЗНАЧЕНИЯ'!D18</f>
        <v>7232.4</v>
      </c>
      <c r="D13" s="1" t="s">
        <v>63</v>
      </c>
    </row>
    <row r="14" spans="1:4">
      <c r="A14" s="22" t="str">
        <f>'ОБЩИЕ ЗНАЧЕНИЯ'!A19</f>
        <v>Водонагреватель проточный Bosch WR 13-2 P23, GWH 13-2 CO P 7702331716 открытая камера сгорания</v>
      </c>
      <c r="B14" s="24">
        <f>'ОБЩИЕ ЗНАЧЕНИЯ'!B19</f>
        <v>20250</v>
      </c>
      <c r="C14" s="24">
        <f>'ОБЩИЕ ЗНАЧЕНИЯ'!D19</f>
        <v>7232.4</v>
      </c>
      <c r="D14" s="1" t="s">
        <v>63</v>
      </c>
    </row>
    <row r="15" spans="1:4">
      <c r="A15" s="28" t="s">
        <v>34</v>
      </c>
      <c r="B15" s="29"/>
      <c r="C15" s="29"/>
    </row>
    <row r="16" spans="1:4">
      <c r="A16" s="27" t="s">
        <v>29</v>
      </c>
      <c r="B16" s="27" t="s">
        <v>172</v>
      </c>
      <c r="C16" s="27" t="s">
        <v>173</v>
      </c>
    </row>
    <row r="17" spans="1:4">
      <c r="A17" s="23" t="s">
        <v>64</v>
      </c>
      <c r="B17" s="24">
        <f>VLOOKUP(A17,'ОБЩИЕ ЗНАЧЕНИЯ'!A:D,2,FALSE)</f>
        <v>3500</v>
      </c>
      <c r="C17" s="24">
        <f>VLOOKUP(A17,'ОБЩИЕ ЗНАЧЕНИЯ'!A:D,4,FALSE)</f>
        <v>7550.4</v>
      </c>
      <c r="D17" s="1" t="s">
        <v>58</v>
      </c>
    </row>
    <row r="18" spans="1:4">
      <c r="A18" s="23" t="s">
        <v>36</v>
      </c>
      <c r="B18" s="24">
        <f>VLOOKUP(A18,'ОБЩИЕ ЗНАЧЕНИЯ'!A:D,2,FALSE)</f>
        <v>3400</v>
      </c>
      <c r="C18" s="24">
        <f>VLOOKUP(A18,'ОБЩИЕ ЗНАЧЕНИЯ'!A:D,4,FALSE)</f>
        <v>4249.2</v>
      </c>
      <c r="D18" s="1" t="s">
        <v>58</v>
      </c>
    </row>
    <row r="19" spans="1:4">
      <c r="A19" s="23" t="s">
        <v>37</v>
      </c>
      <c r="B19" s="24">
        <f>VLOOKUP(A19,'ОБЩИЕ ЗНАЧЕНИЯ'!A:D,2,FALSE)</f>
        <v>3400</v>
      </c>
      <c r="C19" s="24">
        <f>VLOOKUP(A19,'ОБЩИЕ ЗНАЧЕНИЯ'!A:D,4,FALSE)</f>
        <v>4249.2</v>
      </c>
      <c r="D19" s="1" t="s">
        <v>58</v>
      </c>
    </row>
    <row r="20" spans="1:4">
      <c r="A20" s="23" t="s">
        <v>38</v>
      </c>
      <c r="B20" s="24">
        <f>VLOOKUP(A20,'ОБЩИЕ ЗНАЧЕНИЯ'!A:D,2,FALSE)</f>
        <v>2000</v>
      </c>
      <c r="C20" s="24">
        <f>VLOOKUP(A20,'ОБЩИЕ ЗНАЧЕНИЯ'!A:D,4,FALSE)</f>
        <v>10208.4</v>
      </c>
      <c r="D20" s="1" t="s">
        <v>58</v>
      </c>
    </row>
    <row r="21" spans="1:4">
      <c r="A21" s="23" t="s">
        <v>39</v>
      </c>
      <c r="B21" s="24">
        <f>VLOOKUP(A21,'ОБЩИЕ ЗНАЧЕНИЯ'!A:D,2,FALSE)</f>
        <v>340</v>
      </c>
      <c r="C21" s="24">
        <f>VLOOKUP(A21,'ОБЩИЕ ЗНАЧЕНИЯ'!A:D,4,FALSE)</f>
        <v>750</v>
      </c>
      <c r="D21" s="1" t="s">
        <v>58</v>
      </c>
    </row>
    <row r="22" spans="1:4">
      <c r="A22" s="23" t="s">
        <v>65</v>
      </c>
      <c r="B22" s="24">
        <f>VLOOKUP(A22,'ОБЩИЕ ЗНАЧЕНИЯ'!A:D,2,FALSE)</f>
        <v>440</v>
      </c>
      <c r="C22" s="24">
        <f>VLOOKUP(A22,'ОБЩИЕ ЗНАЧЕНИЯ'!A:D,4,FALSE)</f>
        <v>750</v>
      </c>
      <c r="D22" s="1" t="s">
        <v>58</v>
      </c>
    </row>
    <row r="23" spans="1:4">
      <c r="A23" s="23" t="s">
        <v>66</v>
      </c>
      <c r="B23" s="24">
        <f>VLOOKUP(A23,'ОБЩИЕ ЗНАЧЕНИЯ'!A:D,2,FALSE)</f>
        <v>1020</v>
      </c>
      <c r="C23" s="24">
        <f>VLOOKUP(A23,'ОБЩИЕ ЗНАЧЕНИЯ'!A:D,4,FALSE)</f>
        <v>3451.2</v>
      </c>
      <c r="D23" s="1" t="s">
        <v>58</v>
      </c>
    </row>
    <row r="24" spans="1:4">
      <c r="A24" s="23" t="s">
        <v>40</v>
      </c>
      <c r="B24" s="24">
        <f>VLOOKUP(A24,'ОБЩИЕ ЗНАЧЕНИЯ'!A:D,2,FALSE)</f>
        <v>400</v>
      </c>
      <c r="C24" s="24">
        <f>VLOOKUP(A24,'ОБЩИЕ ЗНАЧЕНИЯ'!A:D,4,FALSE)</f>
        <v>610.79999999999995</v>
      </c>
      <c r="D24" s="1" t="s">
        <v>58</v>
      </c>
    </row>
    <row r="25" spans="1:4">
      <c r="A25" s="23" t="s">
        <v>67</v>
      </c>
      <c r="B25" s="24">
        <f>VLOOKUP(A25,'ОБЩИЕ ЗНАЧЕНИЯ'!A:D,2,FALSE)</f>
        <v>2634</v>
      </c>
      <c r="C25" s="24">
        <f>VLOOKUP(A25,'ОБЩИЕ ЗНАЧЕНИЯ'!A:D,4,FALSE)</f>
        <v>610.79999999999995</v>
      </c>
      <c r="D25" s="1" t="s">
        <v>58</v>
      </c>
    </row>
    <row r="26" spans="1:4">
      <c r="A26" s="23" t="s">
        <v>60</v>
      </c>
      <c r="B26" s="24">
        <f>VLOOKUP(A26,'ОБЩИЕ ЗНАЧЕНИЯ'!A:D,2,FALSE)</f>
        <v>320</v>
      </c>
      <c r="C26" s="24">
        <f>VLOOKUP(A26,'ОБЩИЕ ЗНАЧЕНИЯ'!A:D,4,FALSE)</f>
        <v>750</v>
      </c>
      <c r="D26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D26"/>
  <sheetViews>
    <sheetView workbookViewId="0">
      <selection activeCell="A25" sqref="A25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68</v>
      </c>
      <c r="D1" s="1" t="s">
        <v>54</v>
      </c>
    </row>
    <row r="2" spans="1:4">
      <c r="D2" s="1" t="s">
        <v>69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ЗНАЧЕНИЯ'!A15</f>
        <v>Водонагреватель проточный Ariston Fast Evo 14C 24 кВт закрытая камера сгорания</v>
      </c>
      <c r="B10" s="24">
        <f>'ОБЩИЕ ЗНАЧЕНИЯ'!B15</f>
        <v>20250</v>
      </c>
      <c r="C10" s="24">
        <f>'ОБЩИЕ ЗНАЧЕНИЯ'!D15</f>
        <v>7232.4</v>
      </c>
      <c r="D10" s="1" t="s">
        <v>63</v>
      </c>
    </row>
    <row r="11" spans="1:4">
      <c r="A11" s="22" t="str">
        <f>'ОБЩИЕ ЗНАЧЕНИЯ'!A16</f>
        <v>Водонагреватель проточный Bosch WR 10-2 P23, GWH 10-2 CO P 7701331615 откр. кам. сгорания</v>
      </c>
      <c r="B11" s="24">
        <f>'ОБЩИЕ ЗНАЧЕНИЯ'!B16</f>
        <v>13979</v>
      </c>
      <c r="C11" s="24">
        <f>'ОБЩИЕ ЗНАЧЕНИЯ'!D16</f>
        <v>7232.4</v>
      </c>
      <c r="D11" s="1" t="s">
        <v>63</v>
      </c>
    </row>
    <row r="12" spans="1:4">
      <c r="A12" s="22" t="str">
        <f>'ОБЩИЕ ЗНАЧЕНИЯ'!A17</f>
        <v>Водонагреватель проточный Neva 4510 30594 закрытая камера сгорания</v>
      </c>
      <c r="B12" s="24">
        <f>'ОБЩИЕ ЗНАЧЕНИЯ'!B17</f>
        <v>13600</v>
      </c>
      <c r="C12" s="24">
        <f>'ОБЩИЕ ЗНАЧЕНИЯ'!D17</f>
        <v>7232.4</v>
      </c>
      <c r="D12" s="1" t="s">
        <v>63</v>
      </c>
    </row>
    <row r="13" spans="1:4">
      <c r="A13" s="22" t="str">
        <f>'ОБЩИЕ ЗНАЧЕНИЯ'!A18</f>
        <v>Водонагреватель проточный Baxi SIG-2 11i 7219087 открытая камера сгорания</v>
      </c>
      <c r="B13" s="24">
        <f>'ОБЩИЕ ЗНАЧЕНИЯ'!B18</f>
        <v>16289</v>
      </c>
      <c r="C13" s="24">
        <f>'ОБЩИЕ ЗНАЧЕНИЯ'!D18</f>
        <v>7232.4</v>
      </c>
      <c r="D13" s="1" t="s">
        <v>63</v>
      </c>
    </row>
    <row r="14" spans="1:4">
      <c r="A14" s="22" t="str">
        <f>'ОБЩИЕ ЗНАЧЕНИЯ'!A19</f>
        <v>Водонагреватель проточный Bosch WR 13-2 P23, GWH 13-2 CO P 7702331716 открытая камера сгорания</v>
      </c>
      <c r="B14" s="24">
        <f>'ОБЩИЕ ЗНАЧЕНИЯ'!B19</f>
        <v>20250</v>
      </c>
      <c r="C14" s="24">
        <f>'ОБЩИЕ ЗНАЧЕНИЯ'!D19</f>
        <v>7232.4</v>
      </c>
      <c r="D14" s="1" t="s">
        <v>63</v>
      </c>
    </row>
    <row r="15" spans="1:4">
      <c r="A15" s="28" t="s">
        <v>34</v>
      </c>
      <c r="B15" s="29"/>
      <c r="C15" s="29"/>
    </row>
    <row r="16" spans="1:4">
      <c r="A16" s="27" t="s">
        <v>29</v>
      </c>
      <c r="B16" s="27" t="s">
        <v>172</v>
      </c>
      <c r="C16" s="27" t="s">
        <v>173</v>
      </c>
    </row>
    <row r="17" spans="1:4">
      <c r="A17" s="23" t="s">
        <v>64</v>
      </c>
      <c r="B17" s="24">
        <f>VLOOKUP(A17,'ОБЩИЕ ЗНАЧЕНИЯ'!A:D,2,FALSE)</f>
        <v>3500</v>
      </c>
      <c r="C17" s="24">
        <f>VLOOKUP(A17,'ОБЩИЕ ЗНАЧЕНИЯ'!A:D,4,FALSE)</f>
        <v>7550.4</v>
      </c>
      <c r="D17" s="1" t="s">
        <v>58</v>
      </c>
    </row>
    <row r="18" spans="1:4">
      <c r="A18" s="23" t="s">
        <v>70</v>
      </c>
      <c r="B18" s="24">
        <f>VLOOKUP(A18,'ОБЩИЕ ЗНАЧЕНИЯ'!A:D,2,FALSE)</f>
        <v>6800</v>
      </c>
      <c r="C18" s="24">
        <f>VLOOKUP(A18,'ОБЩИЕ ЗНАЧЕНИЯ'!A:D,4,FALSE)</f>
        <v>8498.4</v>
      </c>
      <c r="D18" s="1" t="s">
        <v>58</v>
      </c>
    </row>
    <row r="19" spans="1:4">
      <c r="A19" s="23" t="s">
        <v>71</v>
      </c>
      <c r="B19" s="24">
        <f>VLOOKUP(A19,'ОБЩИЕ ЗНАЧЕНИЯ'!A:D,2,FALSE)</f>
        <v>6800</v>
      </c>
      <c r="C19" s="24">
        <f>VLOOKUP(A19,'ОБЩИЕ ЗНАЧЕНИЯ'!A:D,4,FALSE)</f>
        <v>8498.4</v>
      </c>
      <c r="D19" s="1" t="s">
        <v>58</v>
      </c>
    </row>
    <row r="20" spans="1:4">
      <c r="A20" s="23" t="s">
        <v>38</v>
      </c>
      <c r="B20" s="24">
        <f>VLOOKUP(A20,'ОБЩИЕ ЗНАЧЕНИЯ'!A:D,2,FALSE)</f>
        <v>2000</v>
      </c>
      <c r="C20" s="24">
        <f>VLOOKUP(A20,'ОБЩИЕ ЗНАЧЕНИЯ'!A:D,4,FALSE)</f>
        <v>10208.4</v>
      </c>
      <c r="D20" s="1" t="s">
        <v>58</v>
      </c>
    </row>
    <row r="21" spans="1:4">
      <c r="A21" s="23" t="s">
        <v>39</v>
      </c>
      <c r="B21" s="24">
        <f>VLOOKUP(A21,'ОБЩИЕ ЗНАЧЕНИЯ'!A:D,2,FALSE)</f>
        <v>340</v>
      </c>
      <c r="C21" s="24">
        <f>VLOOKUP(A21,'ОБЩИЕ ЗНАЧЕНИЯ'!A:D,4,FALSE)</f>
        <v>750</v>
      </c>
      <c r="D21" s="1" t="s">
        <v>58</v>
      </c>
    </row>
    <row r="22" spans="1:4">
      <c r="A22" s="23" t="s">
        <v>65</v>
      </c>
      <c r="B22" s="24">
        <f>VLOOKUP(A22,'ОБЩИЕ ЗНАЧЕНИЯ'!A:D,2,FALSE)</f>
        <v>440</v>
      </c>
      <c r="C22" s="24">
        <f>VLOOKUP(A22,'ОБЩИЕ ЗНАЧЕНИЯ'!A:D,4,FALSE)</f>
        <v>750</v>
      </c>
      <c r="D22" s="1" t="s">
        <v>58</v>
      </c>
    </row>
    <row r="23" spans="1:4">
      <c r="A23" s="23" t="s">
        <v>66</v>
      </c>
      <c r="B23" s="24">
        <f>VLOOKUP(A23,'ОБЩИЕ ЗНАЧЕНИЯ'!A:D,2,FALSE)</f>
        <v>1020</v>
      </c>
      <c r="C23" s="24">
        <f>VLOOKUP(A23,'ОБЩИЕ ЗНАЧЕНИЯ'!A:D,4,FALSE)</f>
        <v>3451.2</v>
      </c>
      <c r="D23" s="1" t="s">
        <v>58</v>
      </c>
    </row>
    <row r="24" spans="1:4">
      <c r="A24" s="23" t="s">
        <v>40</v>
      </c>
      <c r="B24" s="24">
        <f>VLOOKUP(A24,'ОБЩИЕ ЗНАЧЕНИЯ'!A:D,2,FALSE)</f>
        <v>400</v>
      </c>
      <c r="C24" s="24">
        <f>VLOOKUP(A24,'ОБЩИЕ ЗНАЧЕНИЯ'!A:D,4,FALSE)</f>
        <v>610.79999999999995</v>
      </c>
      <c r="D24" s="1" t="s">
        <v>58</v>
      </c>
    </row>
    <row r="25" spans="1:4">
      <c r="A25" s="23" t="s">
        <v>67</v>
      </c>
      <c r="B25" s="24">
        <f>VLOOKUP(A25,'ОБЩИЕ ЗНАЧЕНИЯ'!A:D,2,FALSE)</f>
        <v>2634</v>
      </c>
      <c r="C25" s="24">
        <f>VLOOKUP(A25,'ОБЩИЕ ЗНАЧЕНИЯ'!A:D,4,FALSE)</f>
        <v>610.79999999999995</v>
      </c>
      <c r="D25" s="1" t="s">
        <v>58</v>
      </c>
    </row>
    <row r="26" spans="1:4">
      <c r="A26" s="23" t="s">
        <v>60</v>
      </c>
      <c r="B26" s="24">
        <f>VLOOKUP(A26,'ОБЩИЕ ЗНАЧЕНИЯ'!A:D,2,FALSE)</f>
        <v>320</v>
      </c>
      <c r="C26" s="24">
        <f>VLOOKUP(A26,'ОБЩИЕ ЗНАЧЕНИЯ'!A:D,4,FALSE)</f>
        <v>750</v>
      </c>
      <c r="D26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31"/>
  <sheetViews>
    <sheetView workbookViewId="0">
      <selection activeCell="A30" sqref="A30"/>
    </sheetView>
  </sheetViews>
  <sheetFormatPr defaultColWidth="8.42578125" defaultRowHeight="15"/>
  <cols>
    <col min="1" max="1" width="59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72</v>
      </c>
      <c r="D1" s="1" t="s">
        <v>54</v>
      </c>
    </row>
    <row r="2" spans="1:4">
      <c r="D2" s="1" t="s">
        <v>73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ЗНАЧЕНИЯ'!A15</f>
        <v>Водонагреватель проточный Ariston Fast Evo 14C 24 кВт закрытая камера сгорания</v>
      </c>
      <c r="B10" s="24">
        <f>'ОБЩИЕ ЗНАЧЕНИЯ'!B15</f>
        <v>20250</v>
      </c>
      <c r="C10" s="24">
        <f>'ОБЩИЕ ЗНАЧЕНИЯ'!D15</f>
        <v>7232.4</v>
      </c>
      <c r="D10" s="1" t="s">
        <v>63</v>
      </c>
    </row>
    <row r="11" spans="1:4">
      <c r="A11" s="22" t="str">
        <f>'ОБЩИЕ ЗНАЧЕНИЯ'!A16</f>
        <v>Водонагреватель проточный Bosch WR 10-2 P23, GWH 10-2 CO P 7701331615 откр. кам. сгорания</v>
      </c>
      <c r="B11" s="24">
        <f>'ОБЩИЕ ЗНАЧЕНИЯ'!B16</f>
        <v>13979</v>
      </c>
      <c r="C11" s="24">
        <f>'ОБЩИЕ ЗНАЧЕНИЯ'!D16</f>
        <v>7232.4</v>
      </c>
      <c r="D11" s="1" t="s">
        <v>63</v>
      </c>
    </row>
    <row r="12" spans="1:4">
      <c r="A12" s="22" t="str">
        <f>'ОБЩИЕ ЗНАЧЕНИЯ'!A17</f>
        <v>Водонагреватель проточный Neva 4510 30594 закрытая камера сгорания</v>
      </c>
      <c r="B12" s="24">
        <f>'ОБЩИЕ ЗНАЧЕНИЯ'!B17</f>
        <v>13600</v>
      </c>
      <c r="C12" s="24">
        <f>'ОБЩИЕ ЗНАЧЕНИЯ'!D17</f>
        <v>7232.4</v>
      </c>
      <c r="D12" s="1" t="s">
        <v>63</v>
      </c>
    </row>
    <row r="13" spans="1:4">
      <c r="A13" s="22" t="str">
        <f>'ОБЩИЕ ЗНАЧЕНИЯ'!A18</f>
        <v>Водонагреватель проточный Baxi SIG-2 11i 7219087 открытая камера сгорания</v>
      </c>
      <c r="B13" s="24">
        <f>'ОБЩИЕ ЗНАЧЕНИЯ'!B18</f>
        <v>16289</v>
      </c>
      <c r="C13" s="24">
        <f>'ОБЩИЕ ЗНАЧЕНИЯ'!D18</f>
        <v>7232.4</v>
      </c>
      <c r="D13" s="1" t="s">
        <v>63</v>
      </c>
    </row>
    <row r="14" spans="1:4">
      <c r="A14" s="22" t="str">
        <f>'ОБЩИЕ ЗНАЧЕНИЯ'!A19</f>
        <v>Водонагреватель проточный Bosch WR 13-2 P23, GWH 13-2 CO P 7702331716 открытая камера сгорания</v>
      </c>
      <c r="B14" s="24">
        <f>'ОБЩИЕ ЗНАЧЕНИЯ'!B19</f>
        <v>20250</v>
      </c>
      <c r="C14" s="24">
        <f>'ОБЩИЕ ЗНАЧЕНИЯ'!D19</f>
        <v>7232.4</v>
      </c>
      <c r="D14" s="1" t="s">
        <v>63</v>
      </c>
    </row>
    <row r="15" spans="1:4">
      <c r="A15" s="22" t="str">
        <f>'ОБЩИЕ ЗНАЧЕНИЯ'!A21</f>
        <v>Напольный газовый котел Baxi SLIM 1.230 i одноконт. напол. откр.</v>
      </c>
      <c r="B15" s="24">
        <f>'ОБЩИЕ ЗНАЧЕНИЯ'!B21</f>
        <v>98822</v>
      </c>
      <c r="C15" s="24">
        <f>'ОБЩИЕ ЗНАЧЕНИЯ'!D21</f>
        <v>8520</v>
      </c>
      <c r="D15" s="1" t="s">
        <v>74</v>
      </c>
    </row>
    <row r="16" spans="1:4">
      <c r="A16" s="22" t="str">
        <f>'ОБЩИЕ ЗНАЧЕНИЯ'!A22</f>
        <v>Напольный газовый котел Baxi SLIM 1.150 i одноконт. напол. откр.</v>
      </c>
      <c r="B16" s="24">
        <f>'ОБЩИЕ ЗНАЧЕНИЯ'!B22</f>
        <v>91863</v>
      </c>
      <c r="C16" s="24">
        <f>'ОБЩИЕ ЗНАЧЕНИЯ'!D22</f>
        <v>8520</v>
      </c>
      <c r="D16" s="1" t="s">
        <v>74</v>
      </c>
    </row>
    <row r="17" spans="1:4">
      <c r="A17" s="22" t="str">
        <f>'ОБЩИЕ ЗНАЧЕНИЯ'!A20</f>
        <v>Напольный газовый котел Baxi SLIM 1.230 FiN одноконт. напол. закр.</v>
      </c>
      <c r="B17" s="24">
        <f>'ОБЩИЕ ЗНАЧЕНИЯ'!B20</f>
        <v>109870</v>
      </c>
      <c r="C17" s="24">
        <f>'ОБЩИЕ ЗНАЧЕНИЯ'!D20</f>
        <v>8520</v>
      </c>
      <c r="D17" s="1" t="s">
        <v>74</v>
      </c>
    </row>
    <row r="18" spans="1:4">
      <c r="A18" s="22" t="str">
        <f>'ОБЩИЕ ЗНАЧЕНИЯ'!A24</f>
        <v>Настенный газовый котел BAXI LUNA-3 Comfort 1.240 i настен. однок. откр.</v>
      </c>
      <c r="B18" s="24">
        <f>'ОБЩИЕ ЗНАЧЕНИЯ'!B24</f>
        <v>60546</v>
      </c>
      <c r="C18" s="24">
        <f>'ОБЩИЕ ЗНАЧЕНИЯ'!D24</f>
        <v>8520</v>
      </c>
      <c r="D18" s="1" t="s">
        <v>74</v>
      </c>
    </row>
    <row r="19" spans="1:4">
      <c r="A19" s="22" t="str">
        <f>'ОБЩИЕ ЗНАЧЕНИЯ'!A23</f>
        <v>Настенный газовый котел BAXI LUNA-3 Comfort 1.310 Fi настен. однок. закр.</v>
      </c>
      <c r="B19" s="24">
        <f>'ОБЩИЕ ЗНАЧЕНИЯ'!B23</f>
        <v>70376</v>
      </c>
      <c r="C19" s="24">
        <f>'ОБЩИЕ ЗНАЧЕНИЯ'!D23</f>
        <v>8520</v>
      </c>
      <c r="D19" s="1" t="s">
        <v>74</v>
      </c>
    </row>
    <row r="20" spans="1:4">
      <c r="A20" s="28" t="s">
        <v>34</v>
      </c>
      <c r="B20" s="29"/>
      <c r="C20" s="29"/>
    </row>
    <row r="21" spans="1:4">
      <c r="A21" s="27" t="s">
        <v>29</v>
      </c>
      <c r="B21" s="27" t="s">
        <v>172</v>
      </c>
      <c r="C21" s="27" t="s">
        <v>173</v>
      </c>
    </row>
    <row r="22" spans="1:4">
      <c r="A22" s="23" t="s">
        <v>35</v>
      </c>
      <c r="B22" s="24">
        <f>VLOOKUP(A22,'ОБЩИЕ ЗНАЧЕНИЯ'!A:D,2,FALSE)</f>
        <v>6500</v>
      </c>
      <c r="C22" s="24">
        <f>VLOOKUP(A22,'ОБЩИЕ ЗНАЧЕНИЯ'!A:D,4,FALSE)</f>
        <v>7550.4</v>
      </c>
      <c r="D22" s="1" t="s">
        <v>58</v>
      </c>
    </row>
    <row r="23" spans="1:4">
      <c r="A23" s="23" t="s">
        <v>36</v>
      </c>
      <c r="B23" s="24">
        <f>VLOOKUP(A23,'ОБЩИЕ ЗНАЧЕНИЯ'!A:D,2,FALSE)</f>
        <v>3400</v>
      </c>
      <c r="C23" s="24">
        <f>VLOOKUP(A23,'ОБЩИЕ ЗНАЧЕНИЯ'!A:D,4,FALSE)</f>
        <v>4249.2</v>
      </c>
      <c r="D23" s="1" t="s">
        <v>58</v>
      </c>
    </row>
    <row r="24" spans="1:4">
      <c r="A24" s="23" t="s">
        <v>37</v>
      </c>
      <c r="B24" s="24">
        <f>VLOOKUP(A24,'ОБЩИЕ ЗНАЧЕНИЯ'!A:D,2,FALSE)</f>
        <v>3400</v>
      </c>
      <c r="C24" s="24">
        <f>VLOOKUP(A24,'ОБЩИЕ ЗНАЧЕНИЯ'!A:D,4,FALSE)</f>
        <v>4249.2</v>
      </c>
      <c r="D24" s="1" t="s">
        <v>58</v>
      </c>
    </row>
    <row r="25" spans="1:4">
      <c r="A25" s="23" t="s">
        <v>38</v>
      </c>
      <c r="B25" s="24">
        <f>VLOOKUP(A25,'ОБЩИЕ ЗНАЧЕНИЯ'!A:D,2,FALSE)</f>
        <v>2000</v>
      </c>
      <c r="C25" s="24">
        <f>VLOOKUP(A25,'ОБЩИЕ ЗНАЧЕНИЯ'!A:D,4,FALSE)</f>
        <v>10208.4</v>
      </c>
      <c r="D25" s="1" t="s">
        <v>58</v>
      </c>
    </row>
    <row r="26" spans="1:4">
      <c r="A26" s="23" t="s">
        <v>39</v>
      </c>
      <c r="B26" s="24">
        <f>VLOOKUP(A26,'ОБЩИЕ ЗНАЧЕНИЯ'!A:D,2,FALSE)</f>
        <v>340</v>
      </c>
      <c r="C26" s="24">
        <f>VLOOKUP(A26,'ОБЩИЕ ЗНАЧЕНИЯ'!A:D,4,FALSE)</f>
        <v>750</v>
      </c>
      <c r="D26" s="1" t="s">
        <v>58</v>
      </c>
    </row>
    <row r="27" spans="1:4">
      <c r="A27" s="23" t="s">
        <v>179</v>
      </c>
      <c r="B27" s="24">
        <f>VLOOKUP(A27,'ОБЩИЕ ЗНАЧЕНИЯ'!A:D,2,FALSE)</f>
        <v>880</v>
      </c>
      <c r="C27" s="24">
        <f>VLOOKUP(A27,'ОБЩИЕ ЗНАЧЕНИЯ'!A:D,4,FALSE)</f>
        <v>1500</v>
      </c>
      <c r="D27" s="1" t="s">
        <v>58</v>
      </c>
    </row>
    <row r="28" spans="1:4">
      <c r="A28" s="23" t="s">
        <v>180</v>
      </c>
      <c r="B28" s="24">
        <f>VLOOKUP(A28,'ОБЩИЕ ЗНАЧЕНИЯ'!A:D,2,FALSE)</f>
        <v>857</v>
      </c>
      <c r="C28" s="24">
        <f>VLOOKUP(A28,'ОБЩИЕ ЗНАЧЕНИЯ'!A:D,4,FALSE)</f>
        <v>1725.6</v>
      </c>
      <c r="D28" s="1" t="s">
        <v>58</v>
      </c>
    </row>
    <row r="29" spans="1:4">
      <c r="A29" s="23" t="s">
        <v>40</v>
      </c>
      <c r="B29" s="24">
        <f>VLOOKUP(A29,'ОБЩИЕ ЗНАЧЕНИЯ'!A:D,2,FALSE)</f>
        <v>400</v>
      </c>
      <c r="C29" s="24">
        <f>VLOOKUP(A29,'ОБЩИЕ ЗНАЧЕНИЯ'!A:D,4,FALSE)</f>
        <v>610.79999999999995</v>
      </c>
      <c r="D29" s="1" t="s">
        <v>58</v>
      </c>
    </row>
    <row r="30" spans="1:4">
      <c r="A30" s="23" t="s">
        <v>181</v>
      </c>
      <c r="B30" s="24">
        <f>VLOOKUP(A30,'ОБЩИЕ ЗНАЧЕНИЯ'!A:D,2,FALSE)</f>
        <v>5268</v>
      </c>
      <c r="C30" s="24">
        <f>VLOOKUP(A30,'ОБЩИЕ ЗНАЧЕНИЯ'!A:D,4,FALSE)</f>
        <v>1221.5999999999999</v>
      </c>
      <c r="D30" s="1" t="s">
        <v>58</v>
      </c>
    </row>
    <row r="31" spans="1:4">
      <c r="A31" s="23" t="s">
        <v>41</v>
      </c>
      <c r="B31" s="24">
        <f>VLOOKUP(A31,'ОБЩИЕ ЗНАЧЕНИЯ'!A:D,2,FALSE)</f>
        <v>710</v>
      </c>
      <c r="C31" s="24">
        <f>VLOOKUP(A31,'ОБЩИЕ ЗНАЧЕНИЯ'!A:D,4,FALSE)</f>
        <v>1725.6</v>
      </c>
      <c r="D31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D31"/>
  <sheetViews>
    <sheetView workbookViewId="0">
      <selection activeCell="A14" sqref="A14"/>
    </sheetView>
  </sheetViews>
  <sheetFormatPr defaultColWidth="8.42578125" defaultRowHeight="15"/>
  <cols>
    <col min="1" max="1" width="43.855468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75</v>
      </c>
      <c r="D1" s="1" t="s">
        <v>54</v>
      </c>
    </row>
    <row r="2" spans="1:4">
      <c r="D2" s="1" t="s">
        <v>76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ЗНАЧЕНИЯ'!A15</f>
        <v>Водонагреватель проточный Ariston Fast Evo 14C 24 кВт закрытая камера сгорания</v>
      </c>
      <c r="B10" s="24">
        <f>'ОБЩИЕ ЗНАЧЕНИЯ'!B15</f>
        <v>20250</v>
      </c>
      <c r="C10" s="24">
        <f>'ОБЩИЕ ЗНАЧЕНИЯ'!D15</f>
        <v>7232.4</v>
      </c>
      <c r="D10" s="1" t="s">
        <v>63</v>
      </c>
    </row>
    <row r="11" spans="1:4">
      <c r="A11" s="22" t="str">
        <f>'ОБЩИЕ ЗНАЧЕНИЯ'!A16</f>
        <v>Водонагреватель проточный Bosch WR 10-2 P23, GWH 10-2 CO P 7701331615 откр. кам. сгорания</v>
      </c>
      <c r="B11" s="24">
        <f>'ОБЩИЕ ЗНАЧЕНИЯ'!B16</f>
        <v>13979</v>
      </c>
      <c r="C11" s="24">
        <f>'ОБЩИЕ ЗНАЧЕНИЯ'!D16</f>
        <v>7232.4</v>
      </c>
      <c r="D11" s="1" t="s">
        <v>63</v>
      </c>
    </row>
    <row r="12" spans="1:4">
      <c r="A12" s="22" t="str">
        <f>'ОБЩИЕ ЗНАЧЕНИЯ'!A17</f>
        <v>Водонагреватель проточный Neva 4510 30594 закрытая камера сгорания</v>
      </c>
      <c r="B12" s="24">
        <f>'ОБЩИЕ ЗНАЧЕНИЯ'!B17</f>
        <v>13600</v>
      </c>
      <c r="C12" s="24">
        <f>'ОБЩИЕ ЗНАЧЕНИЯ'!D17</f>
        <v>7232.4</v>
      </c>
      <c r="D12" s="1" t="s">
        <v>63</v>
      </c>
    </row>
    <row r="13" spans="1:4">
      <c r="A13" s="22" t="str">
        <f>'ОБЩИЕ ЗНАЧЕНИЯ'!A18</f>
        <v>Водонагреватель проточный Baxi SIG-2 11i 7219087 открытая камера сгорания</v>
      </c>
      <c r="B13" s="24">
        <f>'ОБЩИЕ ЗНАЧЕНИЯ'!B18</f>
        <v>16289</v>
      </c>
      <c r="C13" s="24">
        <f>'ОБЩИЕ ЗНАЧЕНИЯ'!D18</f>
        <v>7232.4</v>
      </c>
      <c r="D13" s="1" t="s">
        <v>63</v>
      </c>
    </row>
    <row r="14" spans="1:4">
      <c r="A14" s="22" t="str">
        <f>'ОБЩИЕ ЗНАЧЕНИЯ'!A19</f>
        <v>Водонагреватель проточный Bosch WR 13-2 P23, GWH 13-2 CO P 7702331716 открытая камера сгорания</v>
      </c>
      <c r="B14" s="24">
        <f>'ОБЩИЕ ЗНАЧЕНИЯ'!B19</f>
        <v>20250</v>
      </c>
      <c r="C14" s="24">
        <f>'ОБЩИЕ ЗНАЧЕНИЯ'!D19</f>
        <v>7232.4</v>
      </c>
      <c r="D14" s="1" t="s">
        <v>63</v>
      </c>
    </row>
    <row r="15" spans="1:4">
      <c r="A15" s="22" t="str">
        <f>'ОБЩИЕ ЗНАЧЕНИЯ'!A21</f>
        <v>Напольный газовый котел Baxi SLIM 1.230 i одноконт. напол. откр.</v>
      </c>
      <c r="B15" s="24">
        <f>'ОБЩИЕ ЗНАЧЕНИЯ'!B21</f>
        <v>98822</v>
      </c>
      <c r="C15" s="24">
        <f>'ОБЩИЕ ЗНАЧЕНИЯ'!D21</f>
        <v>8520</v>
      </c>
      <c r="D15" s="1" t="s">
        <v>74</v>
      </c>
    </row>
    <row r="16" spans="1:4">
      <c r="A16" s="22" t="str">
        <f>'ОБЩИЕ ЗНАЧЕНИЯ'!A22</f>
        <v>Напольный газовый котел Baxi SLIM 1.150 i одноконт. напол. откр.</v>
      </c>
      <c r="B16" s="24">
        <f>'ОБЩИЕ ЗНАЧЕНИЯ'!B22</f>
        <v>91863</v>
      </c>
      <c r="C16" s="24">
        <f>'ОБЩИЕ ЗНАЧЕНИЯ'!D22</f>
        <v>8520</v>
      </c>
      <c r="D16" s="1" t="s">
        <v>74</v>
      </c>
    </row>
    <row r="17" spans="1:4">
      <c r="A17" s="22" t="str">
        <f>'ОБЩИЕ ЗНАЧЕНИЯ'!A20</f>
        <v>Напольный газовый котел Baxi SLIM 1.230 FiN одноконт. напол. закр.</v>
      </c>
      <c r="B17" s="24">
        <f>'ОБЩИЕ ЗНАЧЕНИЯ'!B20</f>
        <v>109870</v>
      </c>
      <c r="C17" s="24">
        <f>'ОБЩИЕ ЗНАЧЕНИЯ'!D20</f>
        <v>8520</v>
      </c>
      <c r="D17" s="1" t="s">
        <v>74</v>
      </c>
    </row>
    <row r="18" spans="1:4">
      <c r="A18" s="22" t="str">
        <f>'ОБЩИЕ ЗНАЧЕНИЯ'!A24</f>
        <v>Настенный газовый котел BAXI LUNA-3 Comfort 1.240 i настен. однок. откр.</v>
      </c>
      <c r="B18" s="24">
        <f>'ОБЩИЕ ЗНАЧЕНИЯ'!B24</f>
        <v>60546</v>
      </c>
      <c r="C18" s="24">
        <f>'ОБЩИЕ ЗНАЧЕНИЯ'!D24</f>
        <v>8520</v>
      </c>
      <c r="D18" s="1" t="s">
        <v>74</v>
      </c>
    </row>
    <row r="19" spans="1:4">
      <c r="A19" s="22" t="str">
        <f>'ОБЩИЕ ЗНАЧЕНИЯ'!A23</f>
        <v>Настенный газовый котел BAXI LUNA-3 Comfort 1.310 Fi настен. однок. закр.</v>
      </c>
      <c r="B19" s="24">
        <f>'ОБЩИЕ ЗНАЧЕНИЯ'!B23</f>
        <v>70376</v>
      </c>
      <c r="C19" s="24">
        <f>'ОБЩИЕ ЗНАЧЕНИЯ'!D23</f>
        <v>8520</v>
      </c>
      <c r="D19" s="1" t="s">
        <v>74</v>
      </c>
    </row>
    <row r="20" spans="1:4">
      <c r="A20" s="28" t="s">
        <v>34</v>
      </c>
      <c r="B20" s="29"/>
      <c r="C20" s="29"/>
    </row>
    <row r="21" spans="1:4">
      <c r="A21" s="27" t="s">
        <v>29</v>
      </c>
      <c r="B21" s="27" t="s">
        <v>172</v>
      </c>
      <c r="C21" s="27" t="s">
        <v>173</v>
      </c>
    </row>
    <row r="22" spans="1:4">
      <c r="A22" s="31" t="s">
        <v>35</v>
      </c>
      <c r="B22" s="24">
        <f>VLOOKUP(A22,'ОБЩИЕ ЗНАЧЕНИЯ'!A:D,2,FALSE)</f>
        <v>6500</v>
      </c>
      <c r="C22" s="24">
        <f>VLOOKUP(A22,'ОБЩИЕ ЗНАЧЕНИЯ'!A:D,4,FALSE)</f>
        <v>7550.4</v>
      </c>
      <c r="D22" s="1" t="s">
        <v>58</v>
      </c>
    </row>
    <row r="23" spans="1:4">
      <c r="A23" s="31" t="s">
        <v>70</v>
      </c>
      <c r="B23" s="24">
        <f>VLOOKUP(A23,'ОБЩИЕ ЗНАЧЕНИЯ'!A:D,2,FALSE)</f>
        <v>6800</v>
      </c>
      <c r="C23" s="24">
        <f>VLOOKUP(A23,'ОБЩИЕ ЗНАЧЕНИЯ'!A:D,4,FALSE)</f>
        <v>8498.4</v>
      </c>
      <c r="D23" s="1" t="s">
        <v>58</v>
      </c>
    </row>
    <row r="24" spans="1:4">
      <c r="A24" s="31" t="s">
        <v>71</v>
      </c>
      <c r="B24" s="24">
        <f>VLOOKUP(A24,'ОБЩИЕ ЗНАЧЕНИЯ'!A:D,2,FALSE)</f>
        <v>6800</v>
      </c>
      <c r="C24" s="24">
        <f>VLOOKUP(A24,'ОБЩИЕ ЗНАЧЕНИЯ'!A:D,4,FALSE)</f>
        <v>8498.4</v>
      </c>
      <c r="D24" s="1" t="s">
        <v>58</v>
      </c>
    </row>
    <row r="25" spans="1:4">
      <c r="A25" s="31" t="s">
        <v>38</v>
      </c>
      <c r="B25" s="24">
        <f>VLOOKUP(A25,'ОБЩИЕ ЗНАЧЕНИЯ'!A:D,2,FALSE)</f>
        <v>2000</v>
      </c>
      <c r="C25" s="24">
        <f>VLOOKUP(A25,'ОБЩИЕ ЗНАЧЕНИЯ'!A:D,4,FALSE)</f>
        <v>10208.4</v>
      </c>
      <c r="D25" s="1" t="s">
        <v>58</v>
      </c>
    </row>
    <row r="26" spans="1:4">
      <c r="A26" s="31" t="s">
        <v>39</v>
      </c>
      <c r="B26" s="24">
        <f>VLOOKUP(A26,'ОБЩИЕ ЗНАЧЕНИЯ'!A:D,2,FALSE)</f>
        <v>340</v>
      </c>
      <c r="C26" s="24">
        <f>VLOOKUP(A26,'ОБЩИЕ ЗНАЧЕНИЯ'!A:D,4,FALSE)</f>
        <v>750</v>
      </c>
      <c r="D26" s="1" t="s">
        <v>58</v>
      </c>
    </row>
    <row r="27" spans="1:4">
      <c r="A27" s="31" t="s">
        <v>179</v>
      </c>
      <c r="B27" s="24">
        <f>VLOOKUP(A27,'ОБЩИЕ ЗНАЧЕНИЯ'!A:D,2,FALSE)</f>
        <v>880</v>
      </c>
      <c r="C27" s="24">
        <f>VLOOKUP(A27,'ОБЩИЕ ЗНАЧЕНИЯ'!A:D,4,FALSE)</f>
        <v>1500</v>
      </c>
      <c r="D27" s="1" t="s">
        <v>58</v>
      </c>
    </row>
    <row r="28" spans="1:4">
      <c r="A28" s="31" t="s">
        <v>180</v>
      </c>
      <c r="B28" s="24">
        <f>VLOOKUP(A28,'ОБЩИЕ ЗНАЧЕНИЯ'!A:D,2,FALSE)</f>
        <v>857</v>
      </c>
      <c r="C28" s="24">
        <f>VLOOKUP(A28,'ОБЩИЕ ЗНАЧЕНИЯ'!A:D,4,FALSE)</f>
        <v>1725.6</v>
      </c>
      <c r="D28" s="1" t="s">
        <v>58</v>
      </c>
    </row>
    <row r="29" spans="1:4">
      <c r="A29" s="31" t="s">
        <v>40</v>
      </c>
      <c r="B29" s="24">
        <f>VLOOKUP(A29,'ОБЩИЕ ЗНАЧЕНИЯ'!A:D,2,FALSE)</f>
        <v>400</v>
      </c>
      <c r="C29" s="24">
        <f>VLOOKUP(A29,'ОБЩИЕ ЗНАЧЕНИЯ'!A:D,4,FALSE)</f>
        <v>610.79999999999995</v>
      </c>
      <c r="D29" s="1" t="s">
        <v>58</v>
      </c>
    </row>
    <row r="30" spans="1:4">
      <c r="A30" s="31" t="s">
        <v>181</v>
      </c>
      <c r="B30" s="24">
        <f>VLOOKUP(A30,'ОБЩИЕ ЗНАЧЕНИЯ'!A:D,2,FALSE)</f>
        <v>5268</v>
      </c>
      <c r="C30" s="24">
        <f>VLOOKUP(A30,'ОБЩИЕ ЗНАЧЕНИЯ'!A:D,4,FALSE)</f>
        <v>1221.5999999999999</v>
      </c>
      <c r="D30" s="1" t="s">
        <v>58</v>
      </c>
    </row>
    <row r="31" spans="1:4">
      <c r="A31" s="31" t="s">
        <v>41</v>
      </c>
      <c r="B31" s="24">
        <f>VLOOKUP(A31,'ОБЩИЕ ЗНАЧЕНИЯ'!A:D,2,FALSE)</f>
        <v>710</v>
      </c>
      <c r="C31" s="24">
        <f>VLOOKUP(A31,'ОБЩИЕ ЗНАЧЕНИЯ'!A:D,4,FALSE)</f>
        <v>1725.6</v>
      </c>
      <c r="D31" s="1" t="s">
        <v>58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D26"/>
  <sheetViews>
    <sheetView topLeftCell="A7" workbookViewId="0">
      <selection activeCell="H19" sqref="H19"/>
    </sheetView>
  </sheetViews>
  <sheetFormatPr defaultColWidth="8.42578125" defaultRowHeight="15"/>
  <cols>
    <col min="1" max="1" width="61.7109375" style="1" customWidth="1"/>
    <col min="2" max="3" width="24.42578125" style="1" customWidth="1"/>
    <col min="4" max="4" width="20.42578125" style="1" hidden="1" customWidth="1"/>
  </cols>
  <sheetData>
    <row r="1" spans="1:4" ht="18.75">
      <c r="A1" s="25" t="s">
        <v>77</v>
      </c>
      <c r="D1" s="1" t="s">
        <v>54</v>
      </c>
    </row>
    <row r="2" spans="1:4">
      <c r="D2" s="1" t="s">
        <v>78</v>
      </c>
    </row>
    <row r="3" spans="1:4">
      <c r="A3" s="26" t="s">
        <v>28</v>
      </c>
    </row>
    <row r="4" spans="1:4">
      <c r="A4" s="27" t="s">
        <v>29</v>
      </c>
      <c r="B4" s="27" t="s">
        <v>172</v>
      </c>
      <c r="C4" s="27" t="s">
        <v>173</v>
      </c>
    </row>
    <row r="5" spans="1:4">
      <c r="A5" s="22" t="str">
        <f>'ОБЩИЕ ЗНАЧЕНИЯ'!A10</f>
        <v>Пример: Плита газовая 4-х комфорочная Gefest ПГ 3200-06 К 36</v>
      </c>
      <c r="B5" s="24">
        <f>'ОБЩИЕ ЗНАЧЕНИЯ'!B10</f>
        <v>25000</v>
      </c>
      <c r="C5" s="24">
        <f>'ОБЩИЕ ЗНАЧЕНИЯ'!D10</f>
        <v>5862</v>
      </c>
      <c r="D5" s="1" t="s">
        <v>56</v>
      </c>
    </row>
    <row r="6" spans="1:4">
      <c r="A6" s="22" t="str">
        <f>'ОБЩИЕ ЗНАЧЕНИЯ'!A14</f>
        <v>Плита Darina 1AS GM 521-001 W 2-х комфорочная газ.духовка</v>
      </c>
      <c r="B6" s="24">
        <f>'ОБЩИЕ ЗНАЧЕНИЯ'!B14</f>
        <v>9470</v>
      </c>
      <c r="C6" s="24">
        <f>'ОБЩИЕ ЗНАЧЕНИЯ'!D14</f>
        <v>5862</v>
      </c>
      <c r="D6" s="1" t="s">
        <v>56</v>
      </c>
    </row>
    <row r="7" spans="1:4">
      <c r="A7" s="22" t="str">
        <f>'ОБЩИЕ ЗНАЧЕНИЯ'!A13</f>
        <v>Плита Darina S KM 521-300 W 2-х комфорочная эл.духовка</v>
      </c>
      <c r="B7" s="24">
        <f>'ОБЩИЕ ЗНАЧЕНИЯ'!B13</f>
        <v>11571</v>
      </c>
      <c r="C7" s="24">
        <f>'ОБЩИЕ ЗНАЧЕНИЯ'!D13</f>
        <v>5862</v>
      </c>
      <c r="D7" s="1" t="s">
        <v>56</v>
      </c>
    </row>
    <row r="8" spans="1:4">
      <c r="A8" s="22" t="str">
        <f>'ОБЩИЕ ЗНАЧЕНИЯ'!A11</f>
        <v>Плита газовая 4-х комфорочная Gefest 5112-02 эл.духовка</v>
      </c>
      <c r="B8" s="24">
        <f>'ОБЩИЕ ЗНАЧЕНИЯ'!B11</f>
        <v>21190</v>
      </c>
      <c r="C8" s="24">
        <f>'ОБЩИЕ ЗНАЧЕНИЯ'!D11</f>
        <v>5862</v>
      </c>
      <c r="D8" s="1" t="s">
        <v>56</v>
      </c>
    </row>
    <row r="9" spans="1:4">
      <c r="A9" s="22" t="str">
        <f>'ОБЩИЕ ЗНАЧЕНИЯ'!A12</f>
        <v>Газовая варочная поверхность Samsung NA64H3010AS</v>
      </c>
      <c r="B9" s="24">
        <f>'ОБЩИЕ ЗНАЧЕНИЯ'!B12</f>
        <v>15999</v>
      </c>
      <c r="C9" s="24">
        <f>'ОБЩИЕ ЗНАЧЕНИЯ'!D12</f>
        <v>5862</v>
      </c>
      <c r="D9" s="1" t="s">
        <v>56</v>
      </c>
    </row>
    <row r="10" spans="1:4">
      <c r="A10" s="22" t="str">
        <f>'ОБЩИЕ ЗНАЧЕНИЯ'!A25</f>
        <v>Напольный котел Baxi SLIM 2.230 i с открытой камерой сгорания, двухконтурный</v>
      </c>
      <c r="B10" s="24">
        <f>'ОБЩИЕ ЗНАЧЕНИЯ'!B25</f>
        <v>145700</v>
      </c>
      <c r="C10" s="24">
        <f>'ОБЩИЕ ЗНАЧЕНИЯ'!D25</f>
        <v>8520</v>
      </c>
      <c r="D10" s="1" t="s">
        <v>74</v>
      </c>
    </row>
    <row r="11" spans="1:4">
      <c r="A11" s="22" t="str">
        <f>'ОБЩИЕ ЗНАЧЕНИЯ'!A26</f>
        <v>Напольный котел Baxi SLIM 2.300 Fi с закрытой камерой сгорания, двухконтурный</v>
      </c>
      <c r="B11" s="24">
        <f>'ОБЩИЕ ЗНАЧЕНИЯ'!B26</f>
        <v>180650</v>
      </c>
      <c r="C11" s="24">
        <f>'ОБЩИЕ ЗНАЧЕНИЯ'!D26</f>
        <v>8520</v>
      </c>
      <c r="D11" s="1" t="s">
        <v>74</v>
      </c>
    </row>
    <row r="12" spans="1:4">
      <c r="A12" s="22" t="str">
        <f>'ОБЩИЕ ЗНАЧЕНИЯ'!A27</f>
        <v>Напольный котел Protherm Medved 20 KLZ с открытой камерой сгорания, двухконтурный</v>
      </c>
      <c r="B12" s="24">
        <f>'ОБЩИЕ ЗНАЧЕНИЯ'!B27</f>
        <v>175000</v>
      </c>
      <c r="C12" s="24">
        <f>'ОБЩИЕ ЗНАЧЕНИЯ'!D27</f>
        <v>8520</v>
      </c>
      <c r="D12" s="1" t="s">
        <v>74</v>
      </c>
    </row>
    <row r="13" spans="1:4">
      <c r="A13" s="22" t="str">
        <f>'ОБЩИЕ ЗНАЧЕНИЯ'!A28</f>
        <v>Настенный газовый котел BAXI Eco Four 24 F 24кВт с закр. камерой сгорания, двухконтурный</v>
      </c>
      <c r="B13" s="24">
        <f>'ОБЩИЕ ЗНАЧЕНИЯ'!B28</f>
        <v>52053</v>
      </c>
      <c r="C13" s="24">
        <f>'ОБЩИЕ ЗНАЧЕНИЯ'!D28</f>
        <v>8520</v>
      </c>
      <c r="D13" s="1" t="s">
        <v>74</v>
      </c>
    </row>
    <row r="14" spans="1:4">
      <c r="A14" s="22" t="str">
        <f>'ОБЩИЕ ЗНАЧЕНИЯ'!A29</f>
        <v>Настенный газовый котел BAXI  ECO4S 24 с закр. камерой сгорания, двухконтурный</v>
      </c>
      <c r="B14" s="24">
        <f>'ОБЩИЕ ЗНАЧЕНИЯ'!B29</f>
        <v>40296</v>
      </c>
      <c r="C14" s="24">
        <f>'ОБЩИЕ ЗНАЧЕНИЯ'!D29</f>
        <v>8520</v>
      </c>
      <c r="D14" s="1" t="s">
        <v>74</v>
      </c>
    </row>
    <row r="15" spans="1:4">
      <c r="A15" s="28" t="s">
        <v>34</v>
      </c>
      <c r="B15" s="29"/>
      <c r="C15" s="29"/>
    </row>
    <row r="16" spans="1:4">
      <c r="A16" s="27" t="s">
        <v>29</v>
      </c>
      <c r="B16" s="27" t="s">
        <v>172</v>
      </c>
      <c r="C16" s="27" t="s">
        <v>173</v>
      </c>
    </row>
    <row r="17" spans="1:4">
      <c r="A17" s="31" t="s">
        <v>35</v>
      </c>
      <c r="B17" s="24">
        <f>VLOOKUP(A17,'ОБЩИЕ ЗНАЧЕНИЯ'!A:D,2,FALSE)</f>
        <v>6500</v>
      </c>
      <c r="C17" s="24">
        <f>VLOOKUP(A17,'ОБЩИЕ ЗНАЧЕНИЯ'!A:D,4,FALSE)</f>
        <v>7550.4</v>
      </c>
      <c r="D17" s="1" t="s">
        <v>58</v>
      </c>
    </row>
    <row r="18" spans="1:4">
      <c r="A18" s="31" t="s">
        <v>36</v>
      </c>
      <c r="B18" s="24">
        <f>VLOOKUP(A18,'ОБЩИЕ ЗНАЧЕНИЯ'!A:D,2,FALSE)</f>
        <v>3400</v>
      </c>
      <c r="C18" s="24">
        <f>VLOOKUP(A18,'ОБЩИЕ ЗНАЧЕНИЯ'!A:D,4,FALSE)</f>
        <v>4249.2</v>
      </c>
      <c r="D18" s="1" t="s">
        <v>58</v>
      </c>
    </row>
    <row r="19" spans="1:4">
      <c r="A19" s="31" t="s">
        <v>37</v>
      </c>
      <c r="B19" s="24">
        <f>VLOOKUP(A19,'ОБЩИЕ ЗНАЧЕНИЯ'!A:D,2,FALSE)</f>
        <v>3400</v>
      </c>
      <c r="C19" s="24">
        <f>VLOOKUP(A19,'ОБЩИЕ ЗНАЧЕНИЯ'!A:D,4,FALSE)</f>
        <v>4249.2</v>
      </c>
      <c r="D19" s="1" t="s">
        <v>58</v>
      </c>
    </row>
    <row r="20" spans="1:4">
      <c r="A20" s="31" t="s">
        <v>38</v>
      </c>
      <c r="B20" s="24">
        <f>VLOOKUP(A20,'ОБЩИЕ ЗНАЧЕНИЯ'!A:D,2,FALSE)</f>
        <v>2000</v>
      </c>
      <c r="C20" s="24">
        <f>VLOOKUP(A20,'ОБЩИЕ ЗНАЧЕНИЯ'!A:D,4,FALSE)</f>
        <v>10208.4</v>
      </c>
      <c r="D20" s="1" t="s">
        <v>58</v>
      </c>
    </row>
    <row r="21" spans="1:4">
      <c r="A21" s="31" t="s">
        <v>39</v>
      </c>
      <c r="B21" s="24">
        <f>VLOOKUP(A21,'ОБЩИЕ ЗНАЧЕНИЯ'!A:D,2,FALSE)</f>
        <v>340</v>
      </c>
      <c r="C21" s="24">
        <f>VLOOKUP(A21,'ОБЩИЕ ЗНАЧЕНИЯ'!A:D,4,FALSE)</f>
        <v>750</v>
      </c>
      <c r="D21" s="1" t="s">
        <v>58</v>
      </c>
    </row>
    <row r="22" spans="1:4">
      <c r="A22" s="31" t="s">
        <v>65</v>
      </c>
      <c r="B22" s="24">
        <f>VLOOKUP(A22,'ОБЩИЕ ЗНАЧЕНИЯ'!A:D,2,FALSE)</f>
        <v>440</v>
      </c>
      <c r="C22" s="24">
        <f>VLOOKUP(A22,'ОБЩИЕ ЗНАЧЕНИЯ'!A:D,4,FALSE)</f>
        <v>750</v>
      </c>
      <c r="D22" s="1" t="s">
        <v>58</v>
      </c>
    </row>
    <row r="23" spans="1:4">
      <c r="A23" s="31" t="s">
        <v>180</v>
      </c>
      <c r="B23" s="24">
        <f>VLOOKUP(A23,'ОБЩИЕ ЗНАЧЕНИЯ'!A:D,2,FALSE)</f>
        <v>857</v>
      </c>
      <c r="C23" s="24">
        <f>VLOOKUP(A23,'ОБЩИЕ ЗНАЧЕНИЯ'!A:D,4,FALSE)</f>
        <v>1725.6</v>
      </c>
      <c r="D23" s="1" t="s">
        <v>58</v>
      </c>
    </row>
    <row r="24" spans="1:4">
      <c r="A24" s="31" t="s">
        <v>40</v>
      </c>
      <c r="B24" s="24">
        <f>VLOOKUP(A24,'ОБЩИЕ ЗНАЧЕНИЯ'!A:D,2,FALSE)</f>
        <v>400</v>
      </c>
      <c r="C24" s="24">
        <f>VLOOKUP(A24,'ОБЩИЕ ЗНАЧЕНИЯ'!A:D,4,FALSE)</f>
        <v>610.79999999999995</v>
      </c>
      <c r="D24" s="1" t="s">
        <v>58</v>
      </c>
    </row>
    <row r="25" spans="1:4">
      <c r="A25" s="31" t="s">
        <v>67</v>
      </c>
      <c r="B25" s="24">
        <f>VLOOKUP(A25,'ОБЩИЕ ЗНАЧЕНИЯ'!A:D,2,FALSE)</f>
        <v>2634</v>
      </c>
      <c r="C25" s="24">
        <f>VLOOKUP(A25,'ОБЩИЕ ЗНАЧЕНИЯ'!A:D,4,FALSE)</f>
        <v>610.79999999999995</v>
      </c>
      <c r="D25" s="1" t="s">
        <v>58</v>
      </c>
    </row>
    <row r="26" spans="1:4">
      <c r="A26" s="31" t="s">
        <v>41</v>
      </c>
      <c r="B26" s="24">
        <f>VLOOKUP(A26,'ОБЩИЕ ЗНАЧЕНИЯ'!A:D,2,FALSE)</f>
        <v>710</v>
      </c>
      <c r="C26" s="24">
        <f>VLOOKUP(A26,'ОБЩИЕ ЗНАЧЕНИЯ'!A:D,4,FALSE)</f>
        <v>1725.6</v>
      </c>
      <c r="D26" s="1" t="s">
        <v>58</v>
      </c>
    </row>
  </sheetData>
  <sheetProtection password="CA9C"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Инфо</vt:lpstr>
      <vt:lpstr>Пример</vt:lpstr>
      <vt:lpstr>ОБЩИЕ ЗНАЧЕНИЯ</vt:lpstr>
      <vt:lpstr>Вар1</vt:lpstr>
      <vt:lpstr>Вар2(1)</vt:lpstr>
      <vt:lpstr>Вар2(2)</vt:lpstr>
      <vt:lpstr>Вар3(1)</vt:lpstr>
      <vt:lpstr>Вар3(2)</vt:lpstr>
      <vt:lpstr>Вар4(1)</vt:lpstr>
      <vt:lpstr>Вар4(2)</vt:lpstr>
      <vt:lpstr>Вар5</vt:lpstr>
      <vt:lpstr>Вар6(1)</vt:lpstr>
      <vt:lpstr>Вар6(2)</vt:lpstr>
      <vt:lpstr>Вар7(1)</vt:lpstr>
      <vt:lpstr>Вар7(2)</vt:lpstr>
      <vt:lpstr>Вар8(1)</vt:lpstr>
      <vt:lpstr>Вар8(2)</vt:lpstr>
      <vt:lpstr>РЕГИОНЫ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Непомящий</dc:creator>
  <dc:description/>
  <cp:lastModifiedBy>ALEXEY</cp:lastModifiedBy>
  <cp:revision>4</cp:revision>
  <dcterms:created xsi:type="dcterms:W3CDTF">2021-07-09T16:11:13Z</dcterms:created>
  <dcterms:modified xsi:type="dcterms:W3CDTF">2021-08-03T07:20:31Z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